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codeName="ThisWorkbook"/>
  <mc:AlternateContent xmlns:mc="http://schemas.openxmlformats.org/markup-compatibility/2006">
    <mc:Choice Requires="x15">
      <x15ac:absPath xmlns:x15ac="http://schemas.microsoft.com/office/spreadsheetml/2010/11/ac" url="W:\全社共有\03_業務\02_事業関係\02_健康企業宣言\04_様式関係\実施結果レポート\システム後\Step2金の認定\"/>
    </mc:Choice>
  </mc:AlternateContent>
  <xr:revisionPtr revIDLastSave="0" documentId="13_ncr:1_{97933E1D-E261-480A-ACDA-112519B6E048}" xr6:coauthVersionLast="47" xr6:coauthVersionMax="47" xr10:uidLastSave="{00000000-0000-0000-0000-000000000000}"/>
  <bookViews>
    <workbookView xWindow="-120" yWindow="-120" windowWidth="20730" windowHeight="11310" tabRatio="710" xr2:uid="{00000000-000D-0000-FFFF-FFFF00000000}"/>
  </bookViews>
  <sheets>
    <sheet name="入力シート" sheetId="11" r:id="rId1"/>
    <sheet name="リンク図用" sheetId="26" state="hidden" r:id="rId2"/>
    <sheet name="入力説明" sheetId="22" r:id="rId3"/>
    <sheet name="採点基準" sheetId="28" r:id="rId4"/>
    <sheet name="WG・部会用実施結果レポート " sheetId="25" r:id="rId5"/>
    <sheet name="データ" sheetId="29" state="hidden" r:id="rId6"/>
    <sheet name="健診・保健指導数値" sheetId="18" state="hidden" r:id="rId7"/>
    <sheet name="業態分類表" sheetId="21" state="hidden" r:id="rId8"/>
  </sheets>
  <definedNames>
    <definedName name="_xlnm.Print_Area" localSheetId="4">'WG・部会用実施結果レポート '!$A$1:$CS$187</definedName>
    <definedName name="_xlnm.Print_Area" localSheetId="6">健診・保健指導数値!$A$1:$J$14</definedName>
    <definedName name="_xlnm.Print_Area" localSheetId="3">採点基準!$A$1:$E$23</definedName>
    <definedName name="_xlnm.Print_Area" localSheetId="0">入力シート!$A$1:$BI$349</definedName>
    <definedName name="_xlnm.Print_Area" localSheetId="2">入力説明!$A$1:$J$103</definedName>
    <definedName name="_xlnm.Print_Titles" localSheetId="7">業態分類表!$1:$1</definedName>
    <definedName name="_xlnm.Print_Titles" localSheetId="3">採点基準!$1:$4</definedName>
    <definedName name="_xlnm.Print_Titles" localSheetId="0">入力シート!$18:$22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N7" i="29" l="1"/>
  <c r="BJ7" i="29"/>
  <c r="BI7" i="29"/>
  <c r="BH7" i="29"/>
  <c r="BG7" i="29"/>
  <c r="BF7" i="29"/>
  <c r="BE7" i="29"/>
  <c r="AP7" i="29"/>
  <c r="AO7" i="29"/>
  <c r="AN7" i="29"/>
  <c r="BC7" i="29"/>
  <c r="BB7" i="29"/>
  <c r="BA7" i="29"/>
  <c r="AZ7" i="29"/>
  <c r="AY7" i="29"/>
  <c r="AX7" i="29"/>
  <c r="AW7" i="29"/>
  <c r="AV7" i="29"/>
  <c r="AU7" i="29"/>
  <c r="AT7" i="29"/>
  <c r="AS7" i="29"/>
  <c r="AR7" i="29"/>
  <c r="AQ7" i="29"/>
  <c r="V7" i="29"/>
  <c r="U7" i="29"/>
  <c r="T7" i="29"/>
  <c r="S7" i="29"/>
  <c r="R7" i="29"/>
  <c r="V20" i="11"/>
  <c r="Q7" i="29"/>
  <c r="P7" i="29"/>
  <c r="O7" i="29"/>
  <c r="N7" i="29"/>
  <c r="M7" i="29"/>
  <c r="L7" i="29"/>
  <c r="K7" i="29"/>
  <c r="J7" i="29"/>
  <c r="I7" i="29"/>
  <c r="H7" i="29"/>
  <c r="G7" i="29"/>
  <c r="F7" i="29"/>
  <c r="E7" i="29"/>
  <c r="C7" i="29"/>
  <c r="B7" i="29"/>
  <c r="A7" i="29"/>
  <c r="SK2" i="29" l="1"/>
  <c r="ACH2" i="29"/>
  <c r="ACG2" i="29"/>
  <c r="ABT2" i="29"/>
  <c r="ABC2" i="29"/>
  <c r="AAT2" i="29"/>
  <c r="ZW2" i="29"/>
  <c r="YG2" i="29"/>
  <c r="YT2" i="29"/>
  <c r="XL2" i="29"/>
  <c r="WQ2" i="29"/>
  <c r="WG2" i="29"/>
  <c r="VU2" i="29"/>
  <c r="UQ2" i="29"/>
  <c r="UG2" i="29"/>
  <c r="TX2" i="29"/>
  <c r="TJ2" i="29"/>
  <c r="ACO2" i="29"/>
  <c r="ACN2" i="29"/>
  <c r="ACM2" i="29"/>
  <c r="ACL2" i="29"/>
  <c r="ACJ2" i="29"/>
  <c r="ACI2" i="29"/>
  <c r="ACD2" i="29"/>
  <c r="ABX2" i="29"/>
  <c r="ABV2" i="29"/>
  <c r="ABU2" i="29"/>
  <c r="ABS2" i="29"/>
  <c r="ABP2" i="29"/>
  <c r="ABM2" i="29"/>
  <c r="ABI2" i="29"/>
  <c r="ABE2" i="29"/>
  <c r="ABD2" i="29"/>
  <c r="ABB2" i="29"/>
  <c r="AAS2" i="29"/>
  <c r="AAM2" i="29"/>
  <c r="AAH2" i="29"/>
  <c r="AAC2" i="29"/>
  <c r="ZY2" i="29"/>
  <c r="ZX2" i="29"/>
  <c r="ZV2" i="29"/>
  <c r="ZO2" i="29"/>
  <c r="ZK2" i="29"/>
  <c r="ZF2" i="29"/>
  <c r="ZA2" i="29"/>
  <c r="YV2" i="29"/>
  <c r="YU2" i="29"/>
  <c r="YS2" i="29"/>
  <c r="YK2" i="29"/>
  <c r="YI2" i="29"/>
  <c r="YH2" i="29"/>
  <c r="YF2" i="29"/>
  <c r="XX2" i="29"/>
  <c r="XV2" i="29"/>
  <c r="XP2" i="29"/>
  <c r="XN2" i="29"/>
  <c r="XM2" i="29"/>
  <c r="XK2" i="29"/>
  <c r="XC2" i="29"/>
  <c r="WX2" i="29"/>
  <c r="WS2" i="29"/>
  <c r="WR2" i="29"/>
  <c r="WP2" i="29"/>
  <c r="WK2" i="29"/>
  <c r="WJ2" i="29"/>
  <c r="WI2" i="29"/>
  <c r="WH2" i="29"/>
  <c r="WF2" i="29"/>
  <c r="VY2" i="29"/>
  <c r="VW2" i="29"/>
  <c r="VV2" i="29"/>
  <c r="VT2" i="29"/>
  <c r="VP2" i="29"/>
  <c r="VJ2" i="29"/>
  <c r="VB2" i="29"/>
  <c r="UW2" i="29"/>
  <c r="US2" i="29"/>
  <c r="UR2" i="29"/>
  <c r="UP2" i="29"/>
  <c r="UH2" i="29"/>
  <c r="TY2" i="29"/>
  <c r="ACF2" i="29"/>
  <c r="ABR2" i="29"/>
  <c r="AAR2" i="29"/>
  <c r="ZU2" i="29"/>
  <c r="YR2" i="29"/>
  <c r="YE2" i="29"/>
  <c r="XJ2" i="29"/>
  <c r="VS2" i="29"/>
  <c r="TW2" i="29"/>
  <c r="ACU2" i="29"/>
  <c r="ACS2" i="29"/>
  <c r="ACR2" i="29"/>
  <c r="ACQ2" i="29"/>
  <c r="ACP2" i="29"/>
  <c r="ACE2" i="29"/>
  <c r="ACB2" i="29"/>
  <c r="ACA2" i="29"/>
  <c r="ABZ2" i="29"/>
  <c r="ABY2" i="29"/>
  <c r="ABQ2" i="29"/>
  <c r="ABO2" i="29"/>
  <c r="ABN2" i="29"/>
  <c r="ABK2" i="29"/>
  <c r="ABJ2" i="29"/>
  <c r="ABG2" i="29"/>
  <c r="ABF2" i="29"/>
  <c r="AAZ2" i="29"/>
  <c r="AAY2" i="29"/>
  <c r="AAQ2" i="29"/>
  <c r="AAO2" i="29"/>
  <c r="AAN2" i="29"/>
  <c r="AAK2" i="29"/>
  <c r="AAJ2" i="29"/>
  <c r="AAI2" i="29"/>
  <c r="AAF2" i="29"/>
  <c r="AAE2" i="29"/>
  <c r="AAD2" i="29"/>
  <c r="AAA2" i="29"/>
  <c r="ZZ2" i="29"/>
  <c r="ZT2" i="29"/>
  <c r="ZR2" i="29"/>
  <c r="ZQ2" i="29"/>
  <c r="ZP2" i="29"/>
  <c r="ZM2" i="29"/>
  <c r="ZL2" i="29"/>
  <c r="ZI2" i="29"/>
  <c r="ZH2" i="29"/>
  <c r="ZG2" i="29"/>
  <c r="ZD2" i="29"/>
  <c r="ZC2" i="29"/>
  <c r="ZB2" i="29"/>
  <c r="YY2" i="29"/>
  <c r="YX2" i="29"/>
  <c r="YW2" i="29"/>
  <c r="YQ2" i="29"/>
  <c r="YO2" i="29"/>
  <c r="YN2" i="29"/>
  <c r="YM2" i="29"/>
  <c r="YL2" i="29"/>
  <c r="YD2" i="29"/>
  <c r="YB2" i="29"/>
  <c r="YA2" i="29"/>
  <c r="XZ2" i="29"/>
  <c r="XY2" i="29"/>
  <c r="XT2" i="29"/>
  <c r="XS2" i="29"/>
  <c r="XR2" i="29"/>
  <c r="XQ2" i="29"/>
  <c r="XI2" i="29"/>
  <c r="XG2" i="29"/>
  <c r="XF2" i="29"/>
  <c r="XE2" i="29"/>
  <c r="XD2" i="29"/>
  <c r="XA2" i="29"/>
  <c r="WZ2" i="29"/>
  <c r="WY2" i="29"/>
  <c r="WW2" i="29"/>
  <c r="WV2" i="29"/>
  <c r="WU2" i="29"/>
  <c r="WT2" i="29"/>
  <c r="WN2" i="29"/>
  <c r="WM2" i="29"/>
  <c r="WD2" i="29"/>
  <c r="WB2" i="29"/>
  <c r="WA2" i="29"/>
  <c r="VZ2" i="29"/>
  <c r="VQ2" i="29"/>
  <c r="VN2" i="29"/>
  <c r="VM2" i="29"/>
  <c r="VL2" i="29"/>
  <c r="VK2" i="29"/>
  <c r="VH2" i="29"/>
  <c r="VG2" i="29"/>
  <c r="VF2" i="29"/>
  <c r="VE2" i="29"/>
  <c r="VD2" i="29"/>
  <c r="VC2" i="29"/>
  <c r="UZ2" i="29"/>
  <c r="UY2" i="29"/>
  <c r="UX2" i="29"/>
  <c r="UU2" i="29"/>
  <c r="UT2" i="29"/>
  <c r="UN2" i="29"/>
  <c r="UM2" i="29"/>
  <c r="UE2" i="29"/>
  <c r="UD2" i="29"/>
  <c r="TV2" i="29"/>
  <c r="UB2" i="29"/>
  <c r="UA2" i="29"/>
  <c r="TS2" i="29"/>
  <c r="AAW2" i="29"/>
  <c r="TU2" i="29"/>
  <c r="TT2" i="29"/>
  <c r="TQ2" i="29"/>
  <c r="TP2" i="29"/>
  <c r="TN2" i="29"/>
  <c r="TM2" i="29"/>
  <c r="ACT2" i="29"/>
  <c r="ACK2" i="29"/>
  <c r="ACC2" i="29"/>
  <c r="ABW2" i="29"/>
  <c r="ABL2" i="29"/>
  <c r="ABH2" i="29"/>
  <c r="AAV2" i="29"/>
  <c r="AAP2" i="29"/>
  <c r="AAL2" i="29"/>
  <c r="AAG2" i="29"/>
  <c r="AAB2" i="29"/>
  <c r="ZS2" i="29"/>
  <c r="ZN2" i="29"/>
  <c r="ZJ2" i="29"/>
  <c r="ZE2" i="29"/>
  <c r="YZ2" i="29"/>
  <c r="YP2" i="29"/>
  <c r="YJ2" i="29"/>
  <c r="YC2" i="29"/>
  <c r="XW2" i="29"/>
  <c r="XU2" i="29"/>
  <c r="XO2" i="29"/>
  <c r="XH2" i="29"/>
  <c r="XB2" i="29"/>
  <c r="WL2" i="29"/>
  <c r="WC2" i="29"/>
  <c r="VX2" i="29"/>
  <c r="VO2" i="29"/>
  <c r="VI2" i="29"/>
  <c r="VA2" i="29"/>
  <c r="UV2" i="29"/>
  <c r="UL2" i="29"/>
  <c r="UK2" i="29"/>
  <c r="UJ2" i="29"/>
  <c r="TR2" i="29"/>
  <c r="TO2" i="29"/>
  <c r="TL2" i="29"/>
  <c r="TH2" i="29"/>
  <c r="TG2" i="29"/>
  <c r="TF2" i="29"/>
  <c r="TE2" i="29"/>
  <c r="TD2" i="29"/>
  <c r="TC2" i="29"/>
  <c r="AAU2" i="29"/>
  <c r="UI2" i="29"/>
  <c r="TZ2" i="29"/>
  <c r="TK2" i="29"/>
  <c r="TB2" i="29"/>
  <c r="VR2" i="29"/>
  <c r="TI2" i="29"/>
  <c r="RX2" i="29"/>
  <c r="RH2" i="29"/>
  <c r="QZ2" i="29"/>
  <c r="QD2" i="29"/>
  <c r="PB2" i="29"/>
  <c r="OP2" i="29"/>
  <c r="NV2" i="29"/>
  <c r="MS2" i="29"/>
  <c r="NB2" i="29"/>
  <c r="MH2" i="29"/>
  <c r="MG2" i="29"/>
  <c r="MF2" i="29"/>
  <c r="DJ2" i="29"/>
  <c r="DI2" i="29"/>
  <c r="LE2" i="29"/>
  <c r="BS2" i="29"/>
  <c r="KO2" i="29"/>
  <c r="KA2" i="29"/>
  <c r="SR2" i="29"/>
  <c r="SQ2" i="29"/>
  <c r="SP2" i="29"/>
  <c r="SO2" i="29"/>
  <c r="SM2" i="29"/>
  <c r="SL2" i="29"/>
  <c r="SH2" i="29"/>
  <c r="SB2" i="29"/>
  <c r="RZ2" i="29"/>
  <c r="RY2" i="29"/>
  <c r="RU2" i="29"/>
  <c r="RR2" i="29"/>
  <c r="RN2" i="29"/>
  <c r="RJ2" i="29"/>
  <c r="RI2" i="29"/>
  <c r="QT2" i="29"/>
  <c r="QO2" i="29"/>
  <c r="QJ2" i="29"/>
  <c r="QF2" i="29"/>
  <c r="QE2" i="29"/>
  <c r="PW2" i="29"/>
  <c r="PS2" i="29"/>
  <c r="PN2" i="29"/>
  <c r="PI2" i="29"/>
  <c r="PD2" i="29"/>
  <c r="PC2" i="29"/>
  <c r="OT2" i="29"/>
  <c r="OR2" i="29"/>
  <c r="OQ2" i="29"/>
  <c r="OH2" i="29"/>
  <c r="OF2" i="29"/>
  <c r="NZ2" i="29"/>
  <c r="NX2" i="29"/>
  <c r="NW2" i="29"/>
  <c r="NN2" i="29"/>
  <c r="NI2" i="29"/>
  <c r="ND2" i="29"/>
  <c r="NC2" i="29"/>
  <c r="MW2" i="29"/>
  <c r="MV2" i="29"/>
  <c r="MU2" i="29"/>
  <c r="MT2" i="29"/>
  <c r="ML2" i="29"/>
  <c r="MJ2" i="29"/>
  <c r="MI2" i="29"/>
  <c r="MD2" i="29"/>
  <c r="LX2" i="29"/>
  <c r="LP2" i="29"/>
  <c r="LK2" i="29"/>
  <c r="LG2" i="29"/>
  <c r="LF2" i="29"/>
  <c r="KW2" i="29"/>
  <c r="RD2" i="29"/>
  <c r="RC2" i="29"/>
  <c r="KL2" i="29"/>
  <c r="KK2" i="29"/>
  <c r="KH2" i="29"/>
  <c r="KG2" i="29"/>
  <c r="KE2" i="29"/>
  <c r="KD2" i="29"/>
  <c r="SW2" i="29"/>
  <c r="SN2" i="29"/>
  <c r="SG2" i="29"/>
  <c r="SA2" i="29"/>
  <c r="RQ2" i="29"/>
  <c r="RM2" i="29"/>
  <c r="RB2" i="29"/>
  <c r="QW2" i="29"/>
  <c r="QS2" i="29"/>
  <c r="QN2" i="29"/>
  <c r="QI2" i="29"/>
  <c r="QA2" i="29"/>
  <c r="PV2" i="29"/>
  <c r="PR2" i="29"/>
  <c r="PM2" i="29"/>
  <c r="PH2" i="29"/>
  <c r="OY2" i="29"/>
  <c r="OS2" i="29"/>
  <c r="OM2" i="29"/>
  <c r="OG2" i="29"/>
  <c r="OE2" i="29"/>
  <c r="NY2" i="29"/>
  <c r="NS2" i="29"/>
  <c r="NM2" i="29"/>
  <c r="MX2" i="29"/>
  <c r="MP2" i="29"/>
  <c r="MK2" i="29"/>
  <c r="MC2" i="29"/>
  <c r="LW2" i="29"/>
  <c r="LO2" i="29"/>
  <c r="LJ2" i="29"/>
  <c r="LA2" i="29"/>
  <c r="KZ2" i="29"/>
  <c r="KY2" i="29"/>
  <c r="KI2" i="29"/>
  <c r="KF2" i="29"/>
  <c r="KC2" i="29"/>
  <c r="SY2" i="29"/>
  <c r="SJ2" i="29"/>
  <c r="RW2" i="29"/>
  <c r="QC2" i="29"/>
  <c r="PA2" i="29"/>
  <c r="OO2" i="29"/>
  <c r="NU2" i="29"/>
  <c r="MR2" i="29"/>
  <c r="JZ2" i="29"/>
  <c r="SX2" i="29"/>
  <c r="SV2" i="29"/>
  <c r="SU2" i="29"/>
  <c r="ST2" i="29"/>
  <c r="SS2" i="29"/>
  <c r="SI2" i="29"/>
  <c r="SF2" i="29"/>
  <c r="SE2" i="29"/>
  <c r="SD2" i="29"/>
  <c r="SC2" i="29"/>
  <c r="RV2" i="29"/>
  <c r="RT2" i="29"/>
  <c r="RS2" i="29"/>
  <c r="RP2" i="29"/>
  <c r="RO2" i="29"/>
  <c r="RL2" i="29"/>
  <c r="RK2" i="29"/>
  <c r="RF2" i="29"/>
  <c r="RE2" i="29"/>
  <c r="QX2" i="29"/>
  <c r="QV2" i="29"/>
  <c r="QU2" i="29"/>
  <c r="QR2" i="29"/>
  <c r="QQ2" i="29"/>
  <c r="QP2" i="29"/>
  <c r="QM2" i="29"/>
  <c r="QL2" i="29"/>
  <c r="QK2" i="29"/>
  <c r="QH2" i="29"/>
  <c r="QG2" i="29"/>
  <c r="QB2" i="29"/>
  <c r="PZ2" i="29"/>
  <c r="PY2" i="29"/>
  <c r="PX2" i="29"/>
  <c r="PU2" i="29"/>
  <c r="PT2" i="29"/>
  <c r="PQ2" i="29"/>
  <c r="PP2" i="29"/>
  <c r="PO2" i="29"/>
  <c r="PL2" i="29"/>
  <c r="PK2" i="29"/>
  <c r="PJ2" i="29"/>
  <c r="PG2" i="29"/>
  <c r="PF2" i="29"/>
  <c r="PE2" i="29"/>
  <c r="OZ2" i="29"/>
  <c r="OX2" i="29"/>
  <c r="OW2" i="29"/>
  <c r="OV2" i="29"/>
  <c r="OU2" i="29"/>
  <c r="ON2" i="29"/>
  <c r="OL2" i="29"/>
  <c r="OK2" i="29"/>
  <c r="OJ2" i="29"/>
  <c r="OI2" i="29"/>
  <c r="OD2" i="29"/>
  <c r="OC2" i="29"/>
  <c r="OB2" i="29"/>
  <c r="OA2" i="29"/>
  <c r="NT2" i="29"/>
  <c r="NR2" i="29"/>
  <c r="NQ2" i="29"/>
  <c r="NP2" i="29"/>
  <c r="NO2" i="29"/>
  <c r="NL2" i="29"/>
  <c r="NK2" i="29"/>
  <c r="NJ2" i="29"/>
  <c r="NH2" i="29"/>
  <c r="NG2" i="29"/>
  <c r="NF2" i="29"/>
  <c r="NE2" i="29"/>
  <c r="MZ2" i="29"/>
  <c r="MY2" i="29"/>
  <c r="MQ2" i="29"/>
  <c r="MO2" i="29"/>
  <c r="MN2" i="29"/>
  <c r="MM2" i="29"/>
  <c r="ME2" i="29"/>
  <c r="MB2" i="29"/>
  <c r="MA2" i="29"/>
  <c r="LZ2" i="29"/>
  <c r="LY2" i="29"/>
  <c r="LV2" i="29"/>
  <c r="LU2" i="29"/>
  <c r="LT2" i="29"/>
  <c r="LS2" i="29"/>
  <c r="LR2" i="29"/>
  <c r="LQ2" i="29"/>
  <c r="LN2" i="29"/>
  <c r="LM2" i="29"/>
  <c r="LL2" i="29"/>
  <c r="LI2" i="29"/>
  <c r="LH2" i="29"/>
  <c r="LC2" i="29"/>
  <c r="LB2" i="29"/>
  <c r="KU2" i="29"/>
  <c r="KT2" i="29"/>
  <c r="KM2" i="29"/>
  <c r="JY2" i="29"/>
  <c r="KR2" i="29"/>
  <c r="KQ2" i="29"/>
  <c r="KJ2" i="29"/>
  <c r="JX2" i="29"/>
  <c r="JW2" i="29"/>
  <c r="JV2" i="29"/>
  <c r="JU2" i="29"/>
  <c r="RA2" i="29"/>
  <c r="KX2" i="29"/>
  <c r="KP2" i="29"/>
  <c r="KB2" i="29"/>
  <c r="JT2" i="29"/>
  <c r="JQ2" i="29" l="1"/>
  <c r="JP2" i="29"/>
  <c r="JN2" i="29"/>
  <c r="JM2" i="29"/>
  <c r="JL2" i="29"/>
  <c r="JK2" i="29"/>
  <c r="JO2" i="29"/>
  <c r="JJ2" i="29"/>
  <c r="JI2" i="29"/>
  <c r="JH2" i="29"/>
  <c r="JG2" i="29"/>
  <c r="JF2" i="29"/>
  <c r="JE2" i="29"/>
  <c r="JD2" i="29"/>
  <c r="JC2" i="29"/>
  <c r="JB2" i="29"/>
  <c r="JA2" i="29"/>
  <c r="IZ2" i="29"/>
  <c r="IY2" i="29"/>
  <c r="IX2" i="29"/>
  <c r="IW2" i="29"/>
  <c r="IV2" i="29"/>
  <c r="IU2" i="29"/>
  <c r="IT2" i="29"/>
  <c r="IS2" i="29"/>
  <c r="IR2" i="29"/>
  <c r="IP2" i="29"/>
  <c r="IQ2" i="29"/>
  <c r="IO2" i="29"/>
  <c r="IN2" i="29"/>
  <c r="IM2" i="29"/>
  <c r="IL2" i="29"/>
  <c r="IK2" i="29"/>
  <c r="IJ2" i="29"/>
  <c r="II2" i="29"/>
  <c r="IH2" i="29"/>
  <c r="IG2" i="29"/>
  <c r="IF2" i="29"/>
  <c r="IE2" i="29"/>
  <c r="ID2" i="29"/>
  <c r="IC2" i="29"/>
  <c r="IA2" i="29"/>
  <c r="IB2" i="29"/>
  <c r="HZ2" i="29"/>
  <c r="HY2" i="29"/>
  <c r="HX2" i="29"/>
  <c r="HW2" i="29"/>
  <c r="HV2" i="29"/>
  <c r="HU2" i="29"/>
  <c r="HT2" i="29"/>
  <c r="HS2" i="29"/>
  <c r="HR2" i="29"/>
  <c r="HQ2" i="29"/>
  <c r="HP2" i="29"/>
  <c r="HO2" i="29"/>
  <c r="HN2" i="29"/>
  <c r="HM2" i="29"/>
  <c r="HL2" i="29"/>
  <c r="HK2" i="29"/>
  <c r="HJ2" i="29"/>
  <c r="HI2" i="29"/>
  <c r="HH2" i="29"/>
  <c r="HG2" i="29"/>
  <c r="HF2" i="29"/>
  <c r="HE2" i="29"/>
  <c r="HD2" i="29"/>
  <c r="HC2" i="29"/>
  <c r="HB2" i="29"/>
  <c r="HA2" i="29"/>
  <c r="GZ2" i="29"/>
  <c r="GY2" i="29"/>
  <c r="GX2" i="29"/>
  <c r="GW2" i="29"/>
  <c r="GV2" i="29"/>
  <c r="GU2" i="29"/>
  <c r="GT2" i="29"/>
  <c r="GS2" i="29"/>
  <c r="GR2" i="29"/>
  <c r="GQ2" i="29"/>
  <c r="GP2" i="29"/>
  <c r="GO2" i="29"/>
  <c r="GN2" i="29"/>
  <c r="GM2" i="29"/>
  <c r="GL2" i="29"/>
  <c r="GK2" i="29"/>
  <c r="GJ2" i="29"/>
  <c r="GI2" i="29"/>
  <c r="GH2" i="29"/>
  <c r="GG2" i="29"/>
  <c r="GF2" i="29"/>
  <c r="GE2" i="29"/>
  <c r="GD2" i="29"/>
  <c r="GC2" i="29"/>
  <c r="GB2" i="29"/>
  <c r="GA2" i="29"/>
  <c r="FZ2" i="29"/>
  <c r="FY2" i="29"/>
  <c r="FX2" i="29"/>
  <c r="FW2" i="29"/>
  <c r="FV2" i="29"/>
  <c r="FU2" i="29"/>
  <c r="FT2" i="29"/>
  <c r="FS2" i="29"/>
  <c r="FR2" i="29"/>
  <c r="FQ2" i="29"/>
  <c r="FP2" i="29"/>
  <c r="FO2" i="29"/>
  <c r="FN2" i="29"/>
  <c r="FM2" i="29"/>
  <c r="FL2" i="29"/>
  <c r="FK2" i="29"/>
  <c r="FJ2" i="29"/>
  <c r="FI2" i="29"/>
  <c r="FH2" i="29"/>
  <c r="FG2" i="29"/>
  <c r="FF2" i="29"/>
  <c r="FE2" i="29"/>
  <c r="FD2" i="29"/>
  <c r="FC2" i="29"/>
  <c r="FB2" i="29"/>
  <c r="FA2" i="29"/>
  <c r="EZ2" i="29"/>
  <c r="EY2" i="29"/>
  <c r="EW2" i="29"/>
  <c r="EX2" i="29"/>
  <c r="EV2" i="29"/>
  <c r="EU2" i="29"/>
  <c r="ET2" i="29"/>
  <c r="ES2" i="29"/>
  <c r="ER2" i="29"/>
  <c r="EQ2" i="29"/>
  <c r="EP2" i="29"/>
  <c r="EO2" i="29"/>
  <c r="EN2" i="29"/>
  <c r="EM2" i="29"/>
  <c r="EL2" i="29"/>
  <c r="EK2" i="29"/>
  <c r="EJ2" i="29"/>
  <c r="EI2" i="29"/>
  <c r="EH2" i="29"/>
  <c r="EG2" i="29"/>
  <c r="EF2" i="29"/>
  <c r="EE2" i="29"/>
  <c r="ED2" i="29"/>
  <c r="EC2" i="29"/>
  <c r="EB2" i="29"/>
  <c r="EA2" i="29"/>
  <c r="DZ2" i="29"/>
  <c r="DY2" i="29"/>
  <c r="DX2" i="29"/>
  <c r="DW2" i="29"/>
  <c r="DV2" i="29"/>
  <c r="DU2" i="29"/>
  <c r="DT2" i="29"/>
  <c r="DS2" i="29"/>
  <c r="DR2" i="29"/>
  <c r="DP2" i="29"/>
  <c r="DQ2" i="29"/>
  <c r="DO2" i="29"/>
  <c r="DN2" i="29"/>
  <c r="DM2" i="29"/>
  <c r="DL2" i="29"/>
  <c r="DK2" i="29"/>
  <c r="CJ2" i="29"/>
  <c r="CI2" i="29"/>
  <c r="DH2" i="29"/>
  <c r="DG2" i="29"/>
  <c r="DF2" i="29"/>
  <c r="DE2" i="29"/>
  <c r="DD2" i="29"/>
  <c r="DC2" i="29"/>
  <c r="DB2" i="29"/>
  <c r="DA2" i="29"/>
  <c r="CZ2" i="29"/>
  <c r="CY2" i="29"/>
  <c r="CX2" i="29"/>
  <c r="CW2" i="29"/>
  <c r="CV2" i="29"/>
  <c r="CU2" i="29"/>
  <c r="CT2" i="29"/>
  <c r="CS2" i="29"/>
  <c r="CR2" i="29"/>
  <c r="CQ2" i="29"/>
  <c r="CP2" i="29"/>
  <c r="CO2" i="29"/>
  <c r="CN2" i="29"/>
  <c r="CM2" i="29"/>
  <c r="CL2" i="29"/>
  <c r="CK2" i="29"/>
  <c r="CG2" i="29"/>
  <c r="CF2" i="29"/>
  <c r="CD2" i="29"/>
  <c r="CC2" i="29"/>
  <c r="CB2" i="29"/>
  <c r="CA2" i="29"/>
  <c r="BZ2" i="29"/>
  <c r="BY2" i="29"/>
  <c r="BX2" i="29"/>
  <c r="BW2" i="29"/>
  <c r="BV2" i="29"/>
  <c r="BU2" i="29"/>
  <c r="BT2" i="29"/>
  <c r="BQ2" i="29"/>
  <c r="BO2" i="29"/>
  <c r="BN2" i="29"/>
  <c r="BK2" i="29"/>
  <c r="BJ2" i="29"/>
  <c r="BH2" i="29"/>
  <c r="BG2" i="29"/>
  <c r="BF2" i="29"/>
  <c r="BE2" i="29"/>
  <c r="BD2" i="29"/>
  <c r="BC2" i="29"/>
  <c r="BB2" i="29"/>
  <c r="BA2" i="29"/>
  <c r="AZ2" i="29"/>
  <c r="AY2" i="29"/>
  <c r="AW2" i="29"/>
  <c r="AV2" i="29"/>
  <c r="AU2" i="29"/>
  <c r="AT2" i="29"/>
  <c r="AS2" i="29"/>
  <c r="AR2" i="29"/>
  <c r="AQ2" i="29"/>
  <c r="AP2" i="29"/>
  <c r="AO2" i="29"/>
  <c r="AN2" i="29"/>
  <c r="AM2" i="29"/>
  <c r="AL2" i="29"/>
  <c r="AK2" i="29"/>
  <c r="AJ2" i="29"/>
  <c r="AI2" i="29"/>
  <c r="AC2" i="29"/>
  <c r="AB2" i="29"/>
  <c r="AA2" i="29"/>
  <c r="Z2" i="29"/>
  <c r="Y2" i="29"/>
  <c r="AH2" i="29"/>
  <c r="X2" i="29"/>
  <c r="W2" i="29"/>
  <c r="V2" i="29"/>
  <c r="U2" i="29"/>
  <c r="T2" i="29"/>
  <c r="S2" i="29"/>
  <c r="R2" i="29"/>
  <c r="Q2" i="29"/>
  <c r="P2" i="29"/>
  <c r="O2" i="29"/>
  <c r="N2" i="29"/>
  <c r="M2" i="29"/>
  <c r="L2" i="29"/>
  <c r="K2" i="29"/>
  <c r="J2" i="29"/>
  <c r="I2" i="29"/>
  <c r="H2" i="29"/>
  <c r="G2" i="29"/>
  <c r="F2" i="29"/>
  <c r="E2" i="29"/>
  <c r="D2" i="29"/>
  <c r="C2" i="29"/>
  <c r="B2" i="29"/>
  <c r="A2" i="29"/>
  <c r="AU32" i="11" l="1"/>
  <c r="AU30" i="11"/>
  <c r="AU28" i="11"/>
  <c r="R53" i="25"/>
  <c r="CJ16" i="25"/>
  <c r="CI25" i="25"/>
  <c r="AY71" i="11"/>
  <c r="CJ47" i="25" s="1"/>
  <c r="AY54" i="11"/>
  <c r="CJ37" i="25" l="1"/>
  <c r="AY206" i="11"/>
  <c r="BP141" i="25"/>
  <c r="AV118" i="25"/>
  <c r="AV66" i="25"/>
  <c r="C3" i="26"/>
  <c r="C4" i="26"/>
  <c r="E2" i="26"/>
  <c r="AY321" i="11"/>
  <c r="CI175" i="25" s="1"/>
  <c r="AY303" i="11"/>
  <c r="CI163" i="25" s="1"/>
  <c r="AY282" i="11"/>
  <c r="CI153" i="25" s="1"/>
  <c r="AY270" i="11"/>
  <c r="BF272" i="11" s="1"/>
  <c r="AY246" i="11"/>
  <c r="CI130" i="25" s="1"/>
  <c r="AY216" i="11"/>
  <c r="CI118" i="25" s="1"/>
  <c r="AY201" i="11"/>
  <c r="CI108" i="25" s="1"/>
  <c r="AY177" i="11"/>
  <c r="CI96" i="25" s="1"/>
  <c r="AY151" i="11"/>
  <c r="CI87" i="25" s="1"/>
  <c r="AY137" i="11"/>
  <c r="CI76" i="25" s="1"/>
  <c r="AY123" i="11"/>
  <c r="CI67" i="25" s="1"/>
  <c r="AY89" i="11"/>
  <c r="CI56" i="25" s="1"/>
  <c r="BF25" i="11"/>
  <c r="CR15" i="25" s="1"/>
  <c r="AY39" i="11"/>
  <c r="E4" i="26"/>
  <c r="R17" i="26"/>
  <c r="R18" i="26"/>
  <c r="E5" i="26"/>
  <c r="BD28" i="11"/>
  <c r="CP17" i="25" s="1"/>
  <c r="C2" i="26"/>
  <c r="C5" i="26"/>
  <c r="CS1" i="25"/>
  <c r="CO106" i="25"/>
  <c r="CE186" i="25"/>
  <c r="AB183" i="25"/>
  <c r="AB11" i="25"/>
  <c r="CI182" i="25"/>
  <c r="CI11" i="25"/>
  <c r="AX341" i="11"/>
  <c r="AM341" i="11"/>
  <c r="BH15" i="11"/>
  <c r="BH14" i="11"/>
  <c r="BH13" i="11"/>
  <c r="V86" i="11"/>
  <c r="R16" i="11"/>
  <c r="R13" i="11"/>
  <c r="CO55" i="25"/>
  <c r="CO170" i="25"/>
  <c r="CO160" i="25"/>
  <c r="CO149" i="25"/>
  <c r="CP144" i="25"/>
  <c r="CO126" i="25"/>
  <c r="CO113" i="25"/>
  <c r="CO93" i="25"/>
  <c r="CO83" i="25"/>
  <c r="CO73" i="25"/>
  <c r="CO65" i="25"/>
  <c r="CP50" i="25"/>
  <c r="CP40" i="25"/>
  <c r="CP30" i="25"/>
  <c r="CP46" i="25"/>
  <c r="CP47" i="25"/>
  <c r="BD72" i="11"/>
  <c r="CP36" i="25"/>
  <c r="CP37" i="25"/>
  <c r="BD55" i="11"/>
  <c r="CP27" i="25"/>
  <c r="CP18" i="25"/>
  <c r="BD42" i="11"/>
  <c r="CP26" i="25" s="1"/>
  <c r="BD41" i="11"/>
  <c r="CP25" i="25" s="1"/>
  <c r="BF42" i="11"/>
  <c r="CR26" i="25" s="1"/>
  <c r="BF41" i="11"/>
  <c r="CR25" i="25" s="1"/>
  <c r="CP141" i="25"/>
  <c r="CP139" i="25"/>
  <c r="AK43" i="11"/>
  <c r="CP15" i="25"/>
  <c r="AV34" i="11"/>
  <c r="AJ34" i="11"/>
  <c r="CO14" i="25"/>
  <c r="AT32" i="11"/>
  <c r="AT30" i="11"/>
  <c r="AT28" i="11"/>
  <c r="CI66" i="25" l="1"/>
  <c r="CI74" i="25"/>
  <c r="CI75" i="25"/>
  <c r="CI84" i="25"/>
  <c r="CK89" i="25" s="1"/>
  <c r="CI85" i="25"/>
  <c r="CI86" i="25"/>
  <c r="CK70" i="25"/>
  <c r="CI95" i="25"/>
  <c r="CI97" i="25"/>
  <c r="CI94" i="25"/>
  <c r="CK99" i="25" s="1"/>
  <c r="CI57" i="25"/>
  <c r="CI58" i="25"/>
  <c r="CI59" i="25"/>
  <c r="CI60" i="25"/>
  <c r="BE25" i="11"/>
  <c r="CQ15" i="25" s="1"/>
  <c r="AX37" i="11"/>
  <c r="BD26" i="11" s="1"/>
  <c r="CP16" i="25" s="1"/>
  <c r="CR141" i="25"/>
  <c r="CI150" i="25"/>
  <c r="CK156" i="25" s="1"/>
  <c r="CI151" i="25"/>
  <c r="CI152" i="25"/>
  <c r="CI174" i="25"/>
  <c r="CI171" i="25"/>
  <c r="CK178" i="25" s="1"/>
  <c r="CI172" i="25"/>
  <c r="CI173" i="25"/>
  <c r="CI162" i="25"/>
  <c r="CI161" i="25"/>
  <c r="CK166" i="25" s="1"/>
  <c r="CI128" i="25"/>
  <c r="CI127" i="25"/>
  <c r="CK134" i="25" s="1"/>
  <c r="CI129" i="25"/>
  <c r="CI114" i="25"/>
  <c r="CK122" i="25" s="1"/>
  <c r="CI115" i="25"/>
  <c r="CI116" i="25"/>
  <c r="CI117" i="25"/>
  <c r="CI107" i="25"/>
  <c r="CK110" i="25" s="1"/>
  <c r="CK80" i="25"/>
  <c r="CK62" i="25"/>
  <c r="AS34" i="11"/>
  <c r="AV175" i="25"/>
  <c r="AV174" i="25"/>
  <c r="AV173" i="25"/>
  <c r="AV172" i="25"/>
  <c r="AV171" i="25"/>
  <c r="AV163" i="25"/>
  <c r="AV162" i="25"/>
  <c r="AV161" i="25"/>
  <c r="AV153" i="25"/>
  <c r="AV152" i="25"/>
  <c r="AV151" i="25"/>
  <c r="AV150" i="25"/>
  <c r="AV143" i="25"/>
  <c r="BP140" i="25"/>
  <c r="AX139" i="25"/>
  <c r="AV130" i="25"/>
  <c r="AV129" i="25"/>
  <c r="AV128" i="25"/>
  <c r="AV127" i="25"/>
  <c r="AV117" i="25"/>
  <c r="AV116" i="25"/>
  <c r="AV115" i="25"/>
  <c r="AV114" i="25"/>
  <c r="AV108" i="25"/>
  <c r="AV107" i="25"/>
  <c r="AV97" i="25"/>
  <c r="AV96" i="25"/>
  <c r="AV95" i="25"/>
  <c r="AV94" i="25"/>
  <c r="AV87" i="25"/>
  <c r="AV86" i="25"/>
  <c r="AV85" i="25"/>
  <c r="AV84" i="25"/>
  <c r="AV76" i="25"/>
  <c r="AV75" i="25"/>
  <c r="AV74" i="25"/>
  <c r="AV67" i="25"/>
  <c r="AV62" i="25"/>
  <c r="AV60" i="25"/>
  <c r="AV59" i="25"/>
  <c r="AV58" i="25"/>
  <c r="AV57" i="25"/>
  <c r="BO49" i="25"/>
  <c r="BO47" i="25"/>
  <c r="AX46" i="25"/>
  <c r="AV56" i="25"/>
  <c r="BQ38" i="25"/>
  <c r="AX36" i="25"/>
  <c r="BN26" i="25"/>
  <c r="AX15" i="25"/>
  <c r="BM19" i="25"/>
  <c r="BM18" i="25"/>
  <c r="BB28" i="25"/>
  <c r="BN28" i="25"/>
  <c r="BB26" i="25"/>
  <c r="AX25" i="25"/>
  <c r="BE29" i="25" s="1"/>
  <c r="BQ37" i="25"/>
  <c r="M14" i="26" l="1"/>
  <c r="K14" i="26" l="1"/>
  <c r="U341" i="11" l="1"/>
  <c r="L322" i="11" l="1"/>
  <c r="L304" i="11"/>
  <c r="L283" i="11"/>
  <c r="L247" i="11"/>
  <c r="L217" i="11"/>
  <c r="L202" i="11"/>
  <c r="L178" i="11"/>
  <c r="L152" i="11"/>
  <c r="L138" i="11"/>
  <c r="L124" i="11"/>
  <c r="L90" i="11"/>
  <c r="AN118" i="11" l="1"/>
  <c r="AN116" i="11"/>
  <c r="AY329" i="11" l="1"/>
  <c r="AY328" i="11"/>
  <c r="AY327" i="11"/>
  <c r="AY326" i="11"/>
  <c r="AY324" i="11"/>
  <c r="AY315" i="11"/>
  <c r="AY309" i="11"/>
  <c r="AY306" i="11"/>
  <c r="AV275" i="11"/>
  <c r="AAX2" i="29" s="1"/>
  <c r="AK275" i="11"/>
  <c r="P275" i="11"/>
  <c r="CL139" i="25" l="1"/>
  <c r="BE272" i="11"/>
  <c r="CQ141" i="25" s="1"/>
  <c r="U280" i="11"/>
  <c r="V279" i="11" s="1"/>
  <c r="BP142" i="25"/>
  <c r="AY337" i="11"/>
  <c r="AY319" i="11"/>
  <c r="AS81" i="11"/>
  <c r="AI81" i="11"/>
  <c r="AU63" i="11"/>
  <c r="UC2" i="29" s="1"/>
  <c r="AJ63" i="11"/>
  <c r="KS2" i="29" s="1"/>
  <c r="O34" i="11"/>
  <c r="BM20" i="25" s="1"/>
  <c r="BE56" i="11" l="1"/>
  <c r="BF56" i="11" s="1"/>
  <c r="CR37" i="25" s="1"/>
  <c r="CL37" i="25"/>
  <c r="BE73" i="11"/>
  <c r="BF73" i="11" s="1"/>
  <c r="CR47" i="25" s="1"/>
  <c r="CL47" i="25"/>
  <c r="AM69" i="11"/>
  <c r="KV2" i="29" s="1"/>
  <c r="AM87" i="11"/>
  <c r="AM280" i="11"/>
  <c r="RG2" i="29" s="1"/>
  <c r="AM37" i="11"/>
  <c r="P43" i="11"/>
  <c r="BI2" i="29" s="1"/>
  <c r="BB24" i="11"/>
  <c r="U37" i="11"/>
  <c r="N81" i="11"/>
  <c r="AM86" i="11" l="1"/>
  <c r="LD2" i="29"/>
  <c r="BO50" i="25"/>
  <c r="CE2" i="29"/>
  <c r="CQ37" i="25"/>
  <c r="CQ47" i="25"/>
  <c r="AM68" i="11"/>
  <c r="AX69" i="11"/>
  <c r="UF2" i="29" s="1"/>
  <c r="BA55" i="11"/>
  <c r="Y7" i="29" s="1"/>
  <c r="AX87" i="11"/>
  <c r="AM279" i="11"/>
  <c r="AX280" i="11"/>
  <c r="BA271" i="11"/>
  <c r="AI7" i="29" s="1"/>
  <c r="BN29" i="25"/>
  <c r="BA72" i="11"/>
  <c r="Z7" i="29" s="1"/>
  <c r="CH19" i="25"/>
  <c r="CM21" i="25"/>
  <c r="AM36" i="11"/>
  <c r="BA24" i="11"/>
  <c r="W7" i="29" s="1"/>
  <c r="AZ24" i="11"/>
  <c r="V36" i="11"/>
  <c r="AY116" i="11"/>
  <c r="AY118" i="11"/>
  <c r="AN329" i="11"/>
  <c r="AN328" i="11"/>
  <c r="AN327" i="11"/>
  <c r="AN326" i="11"/>
  <c r="AN324" i="11"/>
  <c r="AN315" i="11"/>
  <c r="AN309" i="11"/>
  <c r="AN306" i="11"/>
  <c r="AN297" i="11"/>
  <c r="AN293" i="11"/>
  <c r="AN289" i="11"/>
  <c r="AN285" i="11"/>
  <c r="AN263" i="11"/>
  <c r="AN258" i="11"/>
  <c r="AN253" i="11"/>
  <c r="AN249" i="11"/>
  <c r="AN238" i="11"/>
  <c r="AN234" i="11"/>
  <c r="AN229" i="11"/>
  <c r="AN224" i="11"/>
  <c r="AN219" i="11"/>
  <c r="AN206" i="11"/>
  <c r="AN204" i="11"/>
  <c r="AN191" i="11"/>
  <c r="AN189" i="11"/>
  <c r="AN183" i="11"/>
  <c r="AN180" i="11"/>
  <c r="AN171" i="11"/>
  <c r="AN165" i="11"/>
  <c r="AN160" i="11"/>
  <c r="AN154" i="11"/>
  <c r="AN142" i="11"/>
  <c r="AN141" i="11"/>
  <c r="AN140" i="11"/>
  <c r="AN128" i="11"/>
  <c r="AN126" i="11"/>
  <c r="AN110" i="11"/>
  <c r="AN101" i="11"/>
  <c r="AN96" i="11"/>
  <c r="AN92" i="11"/>
  <c r="AY92" i="11"/>
  <c r="AY96" i="11"/>
  <c r="AY101" i="11"/>
  <c r="AY110" i="11"/>
  <c r="AY126" i="11"/>
  <c r="AY128" i="11"/>
  <c r="AY140" i="11"/>
  <c r="AY141" i="11"/>
  <c r="AY142" i="11"/>
  <c r="AY154" i="11"/>
  <c r="AY160" i="11"/>
  <c r="AY165" i="11"/>
  <c r="AY171" i="11"/>
  <c r="AY191" i="11"/>
  <c r="AY189" i="11"/>
  <c r="AY183" i="11"/>
  <c r="AY180" i="11"/>
  <c r="AY204" i="11"/>
  <c r="AY219" i="11"/>
  <c r="AY238" i="11"/>
  <c r="AY234" i="11"/>
  <c r="AY229" i="11"/>
  <c r="AY224" i="11"/>
  <c r="AY263" i="11"/>
  <c r="AY258" i="11"/>
  <c r="AY253" i="11"/>
  <c r="AY249" i="11"/>
  <c r="AY297" i="11"/>
  <c r="AY293" i="11"/>
  <c r="AY289" i="11"/>
  <c r="AY285" i="11"/>
  <c r="AQ124" i="11"/>
  <c r="AQ90" i="11"/>
  <c r="AV43" i="11"/>
  <c r="AQ322" i="11"/>
  <c r="AQ304" i="11"/>
  <c r="AQ283" i="11"/>
  <c r="AQ247" i="11"/>
  <c r="AQ217" i="11"/>
  <c r="AQ202" i="11"/>
  <c r="AQ178" i="11"/>
  <c r="AQ152" i="11"/>
  <c r="AQ138" i="11"/>
  <c r="AV46" i="11"/>
  <c r="CL27" i="25" s="1"/>
  <c r="BD273" i="11" l="1"/>
  <c r="CP142" i="25" s="1"/>
  <c r="ABA2" i="29"/>
  <c r="AX86" i="11"/>
  <c r="UO2" i="29"/>
  <c r="CL25" i="25"/>
  <c r="BE41" i="11"/>
  <c r="CQ25" i="25" s="1"/>
  <c r="BD57" i="11"/>
  <c r="CP38" i="25" s="1"/>
  <c r="AX68" i="11"/>
  <c r="BB55" i="11"/>
  <c r="CH40" i="25" s="1"/>
  <c r="BD74" i="11"/>
  <c r="CP48" i="25" s="1"/>
  <c r="CL16" i="25"/>
  <c r="AS49" i="11"/>
  <c r="AV50" i="11" s="1"/>
  <c r="CL29" i="25" s="1"/>
  <c r="AA20" i="25"/>
  <c r="X18" i="25" s="1"/>
  <c r="CD14" i="25"/>
  <c r="CC14" i="25"/>
  <c r="AY175" i="11"/>
  <c r="AY135" i="11"/>
  <c r="AY121" i="11"/>
  <c r="AN121" i="11"/>
  <c r="AY268" i="11"/>
  <c r="AY214" i="11"/>
  <c r="AY149" i="11"/>
  <c r="AY199" i="11"/>
  <c r="AY244" i="11"/>
  <c r="AY301" i="11"/>
  <c r="AU34" i="11"/>
  <c r="CM42" i="25" l="1"/>
  <c r="AX214" i="11"/>
  <c r="AX213" i="11" s="1"/>
  <c r="R18" i="25"/>
  <c r="U18" i="25"/>
  <c r="AG90" i="11"/>
  <c r="AG124" i="11"/>
  <c r="AG322" i="11"/>
  <c r="AG304" i="11"/>
  <c r="AG283" i="11"/>
  <c r="AG247" i="11"/>
  <c r="AG217" i="11"/>
  <c r="AG202" i="11"/>
  <c r="AG178" i="11"/>
  <c r="AG152" i="11"/>
  <c r="AG138" i="11"/>
  <c r="AK46" i="11"/>
  <c r="U87" i="11"/>
  <c r="CH2" i="29" s="1"/>
  <c r="P46" i="11"/>
  <c r="BL2" i="29" s="1"/>
  <c r="AZ271" i="11"/>
  <c r="W128" i="11"/>
  <c r="N49" i="11" l="1"/>
  <c r="BE42" i="11"/>
  <c r="CQ26" i="25" s="1"/>
  <c r="AA144" i="25"/>
  <c r="X142" i="25" s="1"/>
  <c r="CC138" i="25"/>
  <c r="BN30" i="25"/>
  <c r="AZ72" i="11"/>
  <c r="BB72" i="11"/>
  <c r="AI49" i="11"/>
  <c r="AK50" i="11" s="1"/>
  <c r="AN301" i="11"/>
  <c r="AN319" i="11"/>
  <c r="AN337" i="11"/>
  <c r="AN135" i="11"/>
  <c r="AN149" i="11"/>
  <c r="AN175" i="11"/>
  <c r="AN199" i="11"/>
  <c r="AN214" i="11"/>
  <c r="AN244" i="11"/>
  <c r="AN268" i="11"/>
  <c r="W116" i="11"/>
  <c r="W118" i="11"/>
  <c r="O63" i="11"/>
  <c r="W329" i="11"/>
  <c r="W328" i="11"/>
  <c r="W327" i="11"/>
  <c r="W326" i="11"/>
  <c r="W324" i="11"/>
  <c r="W315" i="11"/>
  <c r="W309" i="11"/>
  <c r="W306" i="11"/>
  <c r="W297" i="11"/>
  <c r="W293" i="11"/>
  <c r="W289" i="11"/>
  <c r="W285" i="11"/>
  <c r="P50" i="11" l="1"/>
  <c r="U52" i="11" s="1"/>
  <c r="BM2" i="29"/>
  <c r="BE43" i="11"/>
  <c r="CQ27" i="25" s="1"/>
  <c r="R142" i="25"/>
  <c r="U142" i="25"/>
  <c r="CH49" i="25"/>
  <c r="CM52" i="25"/>
  <c r="CD45" i="25"/>
  <c r="AA50" i="25"/>
  <c r="U48" i="25" s="1"/>
  <c r="CC45" i="25"/>
  <c r="U69" i="11"/>
  <c r="AZ55" i="11" s="1"/>
  <c r="BQ39" i="25"/>
  <c r="BA202" i="11"/>
  <c r="AF7" i="29" s="1"/>
  <c r="BB271" i="11"/>
  <c r="W337" i="11"/>
  <c r="U337" i="11" s="1"/>
  <c r="AM337" i="11" s="1"/>
  <c r="W319" i="11"/>
  <c r="U319" i="11" s="1"/>
  <c r="AM319" i="11" s="1"/>
  <c r="AM318" i="11" s="1"/>
  <c r="W301" i="11"/>
  <c r="U301" i="11" s="1"/>
  <c r="AM301" i="11" s="1"/>
  <c r="BN31" i="25" l="1"/>
  <c r="BP2" i="29"/>
  <c r="AM52" i="11"/>
  <c r="KN2" i="29" s="1"/>
  <c r="BR2" i="29"/>
  <c r="AM300" i="11"/>
  <c r="BA283" i="11"/>
  <c r="AJ7" i="29" s="1"/>
  <c r="AX301" i="11"/>
  <c r="BA322" i="11"/>
  <c r="AL7" i="29" s="1"/>
  <c r="AX337" i="11"/>
  <c r="ACV2" i="29" s="1"/>
  <c r="AM336" i="11"/>
  <c r="AZ40" i="11"/>
  <c r="AA29" i="25" s="1"/>
  <c r="V51" i="11"/>
  <c r="AX52" i="11"/>
  <c r="X48" i="25"/>
  <c r="R48" i="25"/>
  <c r="CM145" i="25"/>
  <c r="CH143" i="25"/>
  <c r="CD138" i="25"/>
  <c r="CC35" i="25"/>
  <c r="CD35" i="25"/>
  <c r="AA41" i="25"/>
  <c r="AX319" i="11"/>
  <c r="BA304" i="11"/>
  <c r="AK7" i="29" s="1"/>
  <c r="AZ283" i="11"/>
  <c r="AZ322" i="11"/>
  <c r="AZ304" i="11"/>
  <c r="AX279" i="11"/>
  <c r="V300" i="11"/>
  <c r="V318" i="11"/>
  <c r="W263" i="11"/>
  <c r="W258" i="11"/>
  <c r="W253" i="11"/>
  <c r="W249" i="11"/>
  <c r="W238" i="11"/>
  <c r="W142" i="11"/>
  <c r="W141" i="11"/>
  <c r="W140" i="11"/>
  <c r="W126" i="11"/>
  <c r="W110" i="11"/>
  <c r="W101" i="11"/>
  <c r="W96" i="11"/>
  <c r="W92" i="11"/>
  <c r="BA40" i="11" l="1"/>
  <c r="X7" i="29" s="1"/>
  <c r="AM51" i="11"/>
  <c r="CC24" i="25"/>
  <c r="BD44" i="11"/>
  <c r="CP28" i="25" s="1"/>
  <c r="BB40" i="11"/>
  <c r="AA164" i="25"/>
  <c r="X162" i="25" s="1"/>
  <c r="CC160" i="25"/>
  <c r="AA175" i="25"/>
  <c r="X174" i="25" s="1"/>
  <c r="CC170" i="25"/>
  <c r="AA155" i="25"/>
  <c r="X153" i="25" s="1"/>
  <c r="CC149" i="25"/>
  <c r="AX51" i="11"/>
  <c r="X28" i="25"/>
  <c r="U28" i="25"/>
  <c r="R28" i="25"/>
  <c r="R39" i="25"/>
  <c r="U39" i="25"/>
  <c r="X39" i="25"/>
  <c r="BB304" i="11"/>
  <c r="AX318" i="11"/>
  <c r="V336" i="11"/>
  <c r="W121" i="11"/>
  <c r="W268" i="11"/>
  <c r="U268" i="11" s="1"/>
  <c r="AM268" i="11" s="1"/>
  <c r="W149" i="11"/>
  <c r="U149" i="11" s="1"/>
  <c r="AM149" i="11" s="1"/>
  <c r="W135" i="11"/>
  <c r="U135" i="11" s="1"/>
  <c r="AM135" i="11" s="1"/>
  <c r="NA2" i="29" l="1"/>
  <c r="AM21" i="11"/>
  <c r="AM20" i="11" s="1"/>
  <c r="AX268" i="11"/>
  <c r="QY2" i="29"/>
  <c r="AM267" i="11"/>
  <c r="BA247" i="11"/>
  <c r="AH7" i="29" s="1"/>
  <c r="BA138" i="11"/>
  <c r="AC7" i="29" s="1"/>
  <c r="AX149" i="11"/>
  <c r="WO2" i="29" s="1"/>
  <c r="CH29" i="25"/>
  <c r="U174" i="25"/>
  <c r="CD24" i="25"/>
  <c r="CM32" i="25"/>
  <c r="R153" i="25"/>
  <c r="U153" i="25"/>
  <c r="R174" i="25"/>
  <c r="U162" i="25"/>
  <c r="R162" i="25"/>
  <c r="CM166" i="25"/>
  <c r="CH165" i="25"/>
  <c r="CD160" i="25"/>
  <c r="BA124" i="11"/>
  <c r="AB7" i="29" s="1"/>
  <c r="AX135" i="11"/>
  <c r="AM134" i="11"/>
  <c r="AM148" i="11"/>
  <c r="BB322" i="11"/>
  <c r="AX336" i="11"/>
  <c r="BB283" i="11"/>
  <c r="AX300" i="11"/>
  <c r="AZ247" i="11"/>
  <c r="AZ138" i="11"/>
  <c r="AZ124" i="11"/>
  <c r="V134" i="11"/>
  <c r="U121" i="11"/>
  <c r="V148" i="11"/>
  <c r="W234" i="11"/>
  <c r="W229" i="11"/>
  <c r="W224" i="11"/>
  <c r="W219" i="11"/>
  <c r="W204" i="11"/>
  <c r="W206" i="11"/>
  <c r="BB124" i="11" l="1"/>
  <c r="CH69" i="25" s="1"/>
  <c r="WE2" i="29"/>
  <c r="AM121" i="11"/>
  <c r="BA90" i="11" s="1"/>
  <c r="AA7" i="29" s="1"/>
  <c r="V120" i="11"/>
  <c r="AA78" i="25"/>
  <c r="X76" i="25" s="1"/>
  <c r="CC73" i="25"/>
  <c r="AA133" i="25"/>
  <c r="R131" i="25" s="1"/>
  <c r="CC126" i="25"/>
  <c r="CM178" i="25"/>
  <c r="CH176" i="25"/>
  <c r="CD170" i="25"/>
  <c r="AA70" i="25"/>
  <c r="R68" i="25" s="1"/>
  <c r="CC65" i="25"/>
  <c r="CM156" i="25"/>
  <c r="CH154" i="25"/>
  <c r="CD149" i="25"/>
  <c r="AZ90" i="11"/>
  <c r="AX134" i="11"/>
  <c r="V267" i="11"/>
  <c r="W244" i="11"/>
  <c r="W214" i="11"/>
  <c r="CD65" i="25" l="1"/>
  <c r="CM70" i="25"/>
  <c r="AX121" i="11"/>
  <c r="R76" i="25"/>
  <c r="U131" i="25"/>
  <c r="U76" i="25"/>
  <c r="U68" i="25"/>
  <c r="X68" i="25"/>
  <c r="X131" i="25"/>
  <c r="CC55" i="25"/>
  <c r="AA60" i="25"/>
  <c r="AM120" i="11"/>
  <c r="BB138" i="11"/>
  <c r="AX148" i="11"/>
  <c r="AX267" i="11"/>
  <c r="BB247" i="11"/>
  <c r="U244" i="11"/>
  <c r="AM244" i="11" s="1"/>
  <c r="U214" i="11"/>
  <c r="AM214" i="11" s="1"/>
  <c r="W191" i="11"/>
  <c r="W189" i="11"/>
  <c r="W183" i="11"/>
  <c r="W180" i="11"/>
  <c r="W171" i="11"/>
  <c r="W165" i="11"/>
  <c r="W160" i="11"/>
  <c r="W154" i="11"/>
  <c r="CD126" i="25" l="1"/>
  <c r="CM134" i="25"/>
  <c r="CH132" i="25"/>
  <c r="CM80" i="25"/>
  <c r="CH77" i="25"/>
  <c r="CD73" i="25"/>
  <c r="R59" i="25"/>
  <c r="U59" i="25"/>
  <c r="X59" i="25"/>
  <c r="AX244" i="11"/>
  <c r="BA217" i="11"/>
  <c r="AG7" i="29" s="1"/>
  <c r="AM213" i="11"/>
  <c r="AM243" i="11"/>
  <c r="BB90" i="11"/>
  <c r="AX120" i="11"/>
  <c r="AZ217" i="11"/>
  <c r="V243" i="11"/>
  <c r="AZ202" i="11"/>
  <c r="V213" i="11"/>
  <c r="W175" i="11"/>
  <c r="U175" i="11" s="1"/>
  <c r="AM175" i="11" s="1"/>
  <c r="W199" i="11"/>
  <c r="U199" i="11" s="1"/>
  <c r="AM199" i="11" s="1"/>
  <c r="Y19" i="11"/>
  <c r="U21" i="11" l="1"/>
  <c r="BF13" i="11" s="1"/>
  <c r="AD2" i="29" s="1"/>
  <c r="AA110" i="25"/>
  <c r="U107" i="25" s="1"/>
  <c r="CC106" i="25"/>
  <c r="AA120" i="25"/>
  <c r="X118" i="25" s="1"/>
  <c r="CC113" i="25"/>
  <c r="CM62" i="25"/>
  <c r="CH59" i="25"/>
  <c r="CD55" i="25"/>
  <c r="BA178" i="11"/>
  <c r="AE7" i="29" s="1"/>
  <c r="AX199" i="11"/>
  <c r="AM198" i="11"/>
  <c r="U339" i="11"/>
  <c r="JR2" i="29" s="1"/>
  <c r="BB202" i="11"/>
  <c r="AZ178" i="11"/>
  <c r="AZ152" i="11"/>
  <c r="V198" i="11"/>
  <c r="V174" i="11"/>
  <c r="AM339" i="11" l="1"/>
  <c r="SZ2" i="29" s="1"/>
  <c r="BF14" i="11"/>
  <c r="AZ339" i="11"/>
  <c r="AZ21" i="11"/>
  <c r="BA152" i="11"/>
  <c r="AD7" i="29" s="1"/>
  <c r="AX175" i="11"/>
  <c r="AX21" i="11" s="1"/>
  <c r="R107" i="25"/>
  <c r="R118" i="25"/>
  <c r="U118" i="25"/>
  <c r="X107" i="25"/>
  <c r="CM110" i="25"/>
  <c r="CH109" i="25"/>
  <c r="CC83" i="25"/>
  <c r="CD106" i="25"/>
  <c r="AA97" i="25"/>
  <c r="R96" i="25" s="1"/>
  <c r="CC93" i="25"/>
  <c r="AA88" i="25"/>
  <c r="AM174" i="11"/>
  <c r="BB217" i="11"/>
  <c r="AX243" i="11"/>
  <c r="BC339" i="11"/>
  <c r="BF15" i="11" l="1"/>
  <c r="BL7" i="29" s="1"/>
  <c r="AX20" i="11"/>
  <c r="AE2" i="29"/>
  <c r="BK7" i="29"/>
  <c r="R11" i="25"/>
  <c r="R183" i="25"/>
  <c r="CE182" i="25"/>
  <c r="BA339" i="11"/>
  <c r="AM7" i="29" s="1"/>
  <c r="BA21" i="11"/>
  <c r="CH119" i="25"/>
  <c r="CM122" i="25"/>
  <c r="CD113" i="25"/>
  <c r="U96" i="25"/>
  <c r="X96" i="25"/>
  <c r="X86" i="25"/>
  <c r="U86" i="25"/>
  <c r="R86" i="25"/>
  <c r="AX174" i="11"/>
  <c r="AX339" i="11"/>
  <c r="ACW2" i="29" s="1"/>
  <c r="BB152" i="11"/>
  <c r="BB178" i="11"/>
  <c r="AX198" i="11"/>
  <c r="BF16" i="11" l="1"/>
  <c r="AG2" i="29" s="1"/>
  <c r="AF2" i="29"/>
  <c r="BB21" i="11"/>
  <c r="CE11" i="25" s="1"/>
  <c r="BB339" i="11"/>
  <c r="BD7" i="29" s="1"/>
  <c r="CH98" i="25"/>
  <c r="CM99" i="25"/>
  <c r="CD93" i="25"/>
  <c r="CM89" i="25"/>
  <c r="CH87" i="25"/>
  <c r="CD83" i="25"/>
  <c r="BM7" i="29" l="1"/>
  <c r="D7" i="2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TYO-05</author>
    <author>米内久永</author>
  </authors>
  <commentList>
    <comment ref="I6" authorId="0" shapeId="0" xr:uid="{A9202949-C99C-4D90-B88B-FAB827B9EED1}">
      <text>
        <r>
          <rPr>
            <sz val="14"/>
            <color indexed="81"/>
            <rFont val="Meiryo UI"/>
            <family val="3"/>
            <charset val="128"/>
          </rPr>
          <t>入力："健康保険組合"は入力不要</t>
        </r>
      </text>
    </comment>
    <comment ref="I8" authorId="0" shapeId="0" xr:uid="{3A7586F1-E94B-4F2C-82B9-D7D243C7D369}">
      <text>
        <r>
          <rPr>
            <sz val="14"/>
            <color indexed="81"/>
            <rFont val="Meiryo UI"/>
            <family val="3"/>
            <charset val="128"/>
          </rPr>
          <t>従業員数、被保険者数は直近任意の日付の公表数値等でさしつかえありません。</t>
        </r>
      </text>
    </comment>
    <comment ref="E32" authorId="1" shapeId="0" xr:uid="{4ECAA275-7770-48A7-94A2-502C7928E7C8}">
      <text>
        <r>
          <rPr>
            <sz val="14"/>
            <color indexed="81"/>
            <rFont val="HGPｺﾞｼｯｸM"/>
            <family val="3"/>
            <charset val="128"/>
          </rPr>
          <t>採点基準
（確認事項）
　　・定期健康診断受診者数（申告数）＋生活習慣病予防健診及び事業者健診データ提供数（保険者確認）
／　従業員数（事業者健診対象者数－受診不可者数）＝　　人　／　　人　⇒　　　％
※受診不可者数：妊娠中、産休・育休中、病気休職中、海外赴任中等に該当する者
※実施結果レポート提出日から過去1年以内の数値
（採点方法）
　　受診率　受診率100％→５点、
     受診率100％未満～80％以上 →３点
     受診率80%未満    →0点</t>
        </r>
      </text>
    </comment>
    <comment ref="Z32" authorId="1" shapeId="0" xr:uid="{829CDAB7-F93F-489F-9086-4EE0A8573A57}">
      <text>
        <r>
          <rPr>
            <sz val="14"/>
            <color indexed="81"/>
            <rFont val="HGPｺﾞｼｯｸM"/>
            <family val="3"/>
            <charset val="128"/>
          </rPr>
          <t>採点基準
（確認事項）
　　・定期健康診断受診者数（申告数）＋生活習慣病予防健診及び事業者健診データ提供数（保険者確認）
／　従業員数（事業者健診対象者数－受診不可者数）＝　　人　／　　人　⇒　　　％
※受診不可者数：妊娠中、産休・育休中、病気休職中、海外赴任中等に該当する者
※実施結果レポート提出日から過去1年以内の数値
（採点方法）
　　受診率　受診率100％→５点、
     受診率100％未満～80％以上 →３点
     受診率80%未満    →0点</t>
        </r>
      </text>
    </comment>
    <comment ref="E34" authorId="1" shapeId="0" xr:uid="{AF92BE43-8304-48D1-8F21-C8122E3DA061}">
      <text>
        <r>
          <rPr>
            <sz val="14"/>
            <color indexed="81"/>
            <rFont val="HGPｺﾞｼｯｸM"/>
            <family val="3"/>
            <charset val="128"/>
          </rPr>
          <t>採点のポイント
　・取組状況は、原則、申請年度の前年度実績で入力すること</t>
        </r>
      </text>
    </comment>
    <comment ref="Z34" authorId="1" shapeId="0" xr:uid="{3BD47F98-9B04-4A77-B8AE-4DEAF1006E64}">
      <text>
        <r>
          <rPr>
            <sz val="14"/>
            <color indexed="81"/>
            <rFont val="HGPｺﾞｼｯｸM"/>
            <family val="3"/>
            <charset val="128"/>
          </rPr>
          <t>採点のポイント
　・取組状況は、原則、申請年度の前年度実績で入力すること</t>
        </r>
      </text>
    </comment>
    <comment ref="E47" authorId="1" shapeId="0" xr:uid="{FF5E18DF-0308-4509-B0B6-0FBF09920AD6}">
      <text>
        <r>
          <rPr>
            <sz val="14"/>
            <color indexed="81"/>
            <rFont val="HGPｺﾞｼｯｸM"/>
            <family val="3"/>
            <charset val="128"/>
          </rPr>
          <t>採点基準
（確認事項）
・有所見者数　／　定期健診等の受診者数　＝　　　　　人　　／　　人　⇒　　％
※有所見者数は、総合所見において「問題なし」「異常なし」以外の健診受診者数、または「定期健康診断結果報告書」（様式第6号(労働安全衛生法第52条関係)）の「所見のあった人数」とする
※実施結果レポート提出日から過去1年以内の数値
（採点方法）
◎有所見率の改善状況
当年の有所見率が前年、または過去3年間の平均より改善　→　5点
         〃　　　　　　前年、または過去3年間の平均と同じ（少数第1位まで）　 →3点
         〃　　　　　　前年、または過去3年間の平均より悪化　→　0点
※当年の有所見率が60％未満である場合には、有所見率が前年より悪化していても3点
※上記による採点結果が5点以外の場合、当年に新たに採用された従業員を除いた有所見率の改善状況で採点することができる。　　　</t>
        </r>
      </text>
    </comment>
    <comment ref="Z47" authorId="1" shapeId="0" xr:uid="{05295B70-CD8B-4FA4-A234-B35C29553DC9}">
      <text>
        <r>
          <rPr>
            <sz val="14"/>
            <color indexed="81"/>
            <rFont val="HGPｺﾞｼｯｸM"/>
            <family val="3"/>
            <charset val="128"/>
          </rPr>
          <t>採点基準
（確認事項）
・有所見者数　／　定期健診等の受診者数　＝　　　　　人　　／　　人　⇒　　％
※有所見者数は、総合所見において「問題なし」「異常なし」以外の健診受診者数、または「定期健康診断結果報告書」（様式第6号(労働安全衛生法第52条関係)）の「所見のあった人数」とする
※実施結果レポート提出日から過去1年以内の数値
（採点方法）
◎有所見率の改善状況
当年の有所見率が前年、または過去3年間の平均より改善　→　5点
         〃　　　　　　前年、または過去3年間の平均と同じ（少数第1位まで）　 →3点
         〃　　　　　　前年、または過去3年間の平均より悪化　→　0点
※当年の有所見率が60％未満である場合には、有所見率が前年より悪化していても3点
※上記による採点結果が5点以外の場合、当年に新たに採用された従業員を除いた有所見率の改善状況で採点することができる。　　　</t>
        </r>
      </text>
    </comment>
    <comment ref="E49" authorId="1" shapeId="0" xr:uid="{AE199E02-7CB5-4AAF-9B64-D47861091786}">
      <text>
        <r>
          <rPr>
            <sz val="14"/>
            <color indexed="81"/>
            <rFont val="HGPｺﾞｼｯｸM"/>
            <family val="3"/>
            <charset val="128"/>
          </rPr>
          <t>採点のポイント
　・「健診受診者数」＝質問①の受診者数の合計となります。数値が異なる場合には理由を「その他記入欄」　
　　へご入力ください。
　・有所見率は少数点第1位まで。（少数第2位の四捨五入不要）
　・前3年度との比較は前年度を含む前3年度をご入力ください。
　　例）2023年度と前3年度の比較＝2023年度と2020年度～2022年度との比較</t>
        </r>
      </text>
    </comment>
    <comment ref="Z49" authorId="1" shapeId="0" xr:uid="{7D08FBA6-7229-4408-BDA8-9231BA36C9AE}">
      <text>
        <r>
          <rPr>
            <sz val="14"/>
            <color indexed="81"/>
            <rFont val="HGPｺﾞｼｯｸM"/>
            <family val="3"/>
            <charset val="128"/>
          </rPr>
          <t>採点のポイント
　・「健診受診者数」＝質問①の受診者数の合計となります。数値が異なる場合には理由を「その他記入欄」　
　　へご入力ください。
　・有所見率は少数点第1位まで。（少数第2位の四捨五入不要）
　・前3年度との比較は前年度を含む前3年度をご入力ください。
　　例）2023年度と前3年度の比較＝2023年度と2020年度～2022年度との比較</t>
        </r>
      </text>
    </comment>
    <comment ref="E63" authorId="1" shapeId="0" xr:uid="{B1FD7471-AAE1-46EF-89CF-C40EFDD8D865}">
      <text>
        <r>
          <rPr>
            <sz val="14"/>
            <color indexed="81"/>
            <rFont val="HGPｺﾞｼｯｸM"/>
            <family val="3"/>
            <charset val="128"/>
          </rPr>
          <t xml:space="preserve">採点基準
（確認事項）
　・特定保健指導実施者数　／　特定保健指導対象者数　＝
※実施結果レポート提出日から過去1年以内の数値
（採点方法）
◎実施率　実施率50%以上 →5点
　　　　　　　実施率50%未満～30％以上  →3点
　　　　　　　実施率30％未満　　→0点
※実施率が30%未満であっても、特定保健指導の勧奨、または就業時間中に特定保健指導が受けられるような配慮がある場合には３点
</t>
        </r>
      </text>
    </comment>
    <comment ref="Z63" authorId="1" shapeId="0" xr:uid="{B4988979-1FA8-46B1-9754-096F0234CBA0}">
      <text>
        <r>
          <rPr>
            <sz val="14"/>
            <color indexed="81"/>
            <rFont val="HGPｺﾞｼｯｸM"/>
            <family val="3"/>
            <charset val="128"/>
          </rPr>
          <t xml:space="preserve">採点基準
（確認事項）
　・特定保健指導実施者数　／　特定保健指導対象者数　＝
※実施結果レポート提出日から過去1年以内の数値
（採点方法）
◎実施率　実施率50%以上 →5点
　　　　　　　実施率50%未満～30％以上  →3点
　　　　　　　実施率30％未満　　→0点
※実施率が30%未満であっても、特定保健指導の勧奨、または就業時間中に特定保健指導が受けられるような配慮がある場合には３点
</t>
        </r>
      </text>
    </comment>
    <comment ref="E65" authorId="1" shapeId="0" xr:uid="{D095A53A-3209-4972-89E4-76EDA380BD8D}">
      <text>
        <r>
          <rPr>
            <sz val="14"/>
            <color indexed="81"/>
            <rFont val="HGPｺﾞｼｯｸM"/>
            <family val="3"/>
            <charset val="128"/>
          </rPr>
          <t>採点のポイント
・被保険者+被扶養者の終了者数で、初回面談実施数ではありません。
・実施率は少数点第2位を四捨五入
・特定保健指導の勧奨は個別勧奨の実施が必要です。</t>
        </r>
      </text>
    </comment>
    <comment ref="Z65" authorId="1" shapeId="0" xr:uid="{30F5435E-3B94-47A1-8322-BBEC909231B2}">
      <text>
        <r>
          <rPr>
            <sz val="14"/>
            <color indexed="81"/>
            <rFont val="HGPｺﾞｼｯｸM"/>
            <family val="3"/>
            <charset val="128"/>
          </rPr>
          <t>採点のポイント
・被保険者+被扶養者の終了者数で、初回面談実施数ではありません。
・実施率は少数点第2位を四捨五入
・特定保健指導の勧奨は個別勧奨の実施が必要です。</t>
        </r>
      </text>
    </comment>
    <comment ref="E80" authorId="1" shapeId="0" xr:uid="{01F4D4C7-A4CA-46FA-8726-5638D1B18FDD}">
      <text>
        <r>
          <rPr>
            <sz val="14"/>
            <color indexed="81"/>
            <rFont val="HGPｺﾞｼｯｸM"/>
            <family val="3"/>
            <charset val="128"/>
          </rPr>
          <t xml:space="preserve">採点基準
（確認事項）
　・特定保健指導実施者数　／　特定保健指導対象者数　＝
※実施結果レポート提出日から過去1年以内の数値
（採点方法）
◎実施率　実施率50%以上 →5点
　　　　　　　実施率50%未満～30％以上  →3点
　　　　　　　実施率30％未満　　→0点
※実施率が30%未満であっても、特定保健指導の勧奨、または就業時間中に特定保健指導が受けられるような配慮がある場合には３点
</t>
        </r>
      </text>
    </comment>
    <comment ref="Z80" authorId="1" shapeId="0" xr:uid="{DB82DE78-170C-4C28-88F9-308E6E2A601D}">
      <text>
        <r>
          <rPr>
            <sz val="14"/>
            <color indexed="81"/>
            <rFont val="HGPｺﾞｼｯｸM"/>
            <family val="3"/>
            <charset val="128"/>
          </rPr>
          <t xml:space="preserve">採点基準
（確認事項）
　・特定保健指導実施者数　／　特定保健指導対象者数　＝
※実施結果レポート提出日から過去1年以内の数値
（採点方法）
◎実施率　実施率50%以上 →5点
　　　　　　　実施率50%未満～30％以上  →3点
　　　　　　　実施率30％未満　　→0点
※実施率が30%未満であっても、特定保健指導の勧奨、または就業時間中に特定保健指導が受けられるような配慮がある場合には３点
</t>
        </r>
      </text>
    </comment>
    <comment ref="E82" authorId="1" shapeId="0" xr:uid="{1BB5C447-B137-4451-A32E-A88628360544}">
      <text>
        <r>
          <rPr>
            <sz val="14"/>
            <color indexed="81"/>
            <rFont val="HGPｺﾞｼｯｸM"/>
            <family val="3"/>
            <charset val="128"/>
          </rPr>
          <t>採点のポイント
　・受診率は小数点第２位を四捨五入。
　・該当者がいない場合は評価対象外となり、９０点満点の８割７２点満点となる。</t>
        </r>
      </text>
    </comment>
    <comment ref="Z82" authorId="1" shapeId="0" xr:uid="{1D1DF287-7B51-4004-B347-74DB471547B4}">
      <text>
        <r>
          <rPr>
            <sz val="14"/>
            <color indexed="81"/>
            <rFont val="HGPｺﾞｼｯｸM"/>
            <family val="3"/>
            <charset val="128"/>
          </rPr>
          <t>採点のポイント
　・受診率は小数点第２位を四捨五入。
　・該当者がいない場合は評価対象外となり、９０点満点の８割７２点満点となる。</t>
        </r>
      </text>
    </comment>
    <comment ref="E100" authorId="1" shapeId="0" xr:uid="{A7C1F2B6-FA2A-432A-A8C6-2BBAC6C87320}">
      <text>
        <r>
          <rPr>
            <sz val="13"/>
            <color indexed="81"/>
            <rFont val="HGPｺﾞｼｯｸM"/>
            <family val="3"/>
            <charset val="128"/>
          </rPr>
          <t>採点基準
（確認事項）
□限度額認定証等の健康保険給付や厚生年金保険等の公的保険制度・支援制度に関する周知を行っている。
□従業員や管理者に対して、治療と職場生活に関する両立支援の意識啓発を行っているか
□治療と職場生活の両立に関する相談窓口を設置し、周知しているか
□時間単位の休暇制度、短時間勤務制度、時差出勤制度等のいずれかが規定されているか
□継続的な治療を行っている従業員に対し、産業医等面談にて適切に状況を把握するとともに必要な措置についても適切に実施しているか
※産業医の設置が義務付けられていない事業所については、代表者等の管理者による面談
※支援を要する疾病（両立支援GLより）
・がん、脳卒中、心疾患、糖尿病、肝炎、その他難病など反復・継続して治療が必要となる疾病であり、短期で治癒する疾病を除く
（採点方法）
◎満たしている項目数
      ５項目全て → 10点、　３項目以上 →  5点、　２項目以下 → ０点
   ※「継続的な治療を行っている従業員」がいない場合は最後の項目は評価対象外とし以下のとおり採点する
　　　４項目全て → 10点、　３項目以上 →  5点、　２項目以下 → ０点
参考
◆事業場における治療と職場生活の両立支援のためのガイドライン（令和6年3月改訂版）</t>
        </r>
      </text>
    </comment>
    <comment ref="Z100" authorId="1" shapeId="0" xr:uid="{E04799C1-6B88-45A1-847D-9D2B1F3A580D}">
      <text>
        <r>
          <rPr>
            <sz val="13"/>
            <color indexed="81"/>
            <rFont val="HGPｺﾞｼｯｸM"/>
            <family val="3"/>
            <charset val="128"/>
          </rPr>
          <t>採点基準
（確認事項）
□限度額認定証等の健康保険給付や厚生年金保険等の公的保険制度・支援制度に関する周知を行っている。
□従業員や管理者に対して、治療と職場生活に関する両立支援の意識啓発を行っているか
□治療と職場生活の両立に関する相談窓口を設置し、周知しているか
□時間単位の休暇制度、短時間勤務制度、時差出勤制度等のいずれかが規定されているか
□継続的な治療を行っている従業員に対し、産業医等面談にて適切に状況を把握するとともに必要な措置についても適切に実施しているか
※産業医の設置が義務付けられていない事業所については、代表者等の管理者による面談
※支援を要する疾病（両立支援GLより）
・がん、脳卒中、心疾患、糖尿病、肝炎、その他難病など反復・継続して治療が必要となる疾病であり、短期で治癒する疾病を除く
（採点方法）
◎満たしている項目数
      ５項目全て → 10点、　３項目以上 →  5点、　２項目以下 → ０点
   ※「継続的な治療を行っている従業員」がいない場合は最後の項目は評価対象外とし以下のとおり採点する
　　　４項目全て → 10点、　３項目以上 →  5点、　２項目以下 → ０点
参考
◆事業場における治療と職場生活の両立支援のためのガイドライン（令和6年3月改訂版）</t>
        </r>
      </text>
    </comment>
    <comment ref="E103" authorId="1" shapeId="0" xr:uid="{00890106-ABAC-41BF-8267-0DE891A9FEE5}">
      <text>
        <r>
          <rPr>
            <sz val="14"/>
            <color indexed="81"/>
            <rFont val="HGPｺﾞｼｯｸM"/>
            <family val="3"/>
            <charset val="128"/>
          </rPr>
          <t xml:space="preserve">採点のポイント
　・両立支援の意識啓発は、単なる周知では該当しません。研修会や説明会などを従業員へ実施が原則必要です。
　・相談窓口は、治療との両立支援に利用でき、かつ、そのことを周知していることが必要です。
</t>
        </r>
      </text>
    </comment>
    <comment ref="Z103" authorId="1" shapeId="0" xr:uid="{3DAF77FA-4555-435D-BD51-647796DEB86A}">
      <text>
        <r>
          <rPr>
            <sz val="14"/>
            <color indexed="81"/>
            <rFont val="HGPｺﾞｼｯｸM"/>
            <family val="3"/>
            <charset val="128"/>
          </rPr>
          <t>採点のポイント
　・両立支援の意識啓発は、単なる周知では該当しません。研修会や説明会などを従業員へ実施が原則必要です。
　・相談窓口は、治療との両立支援に利用でき、かつ、そのことを周知していることが必要です。</t>
        </r>
      </text>
    </comment>
    <comment ref="E129" authorId="1" shapeId="0" xr:uid="{2DC8530F-0538-4EC2-AA05-B4F7C1A50073}">
      <text>
        <r>
          <rPr>
            <sz val="14"/>
            <color indexed="81"/>
            <rFont val="HGPｺﾞｼｯｸM"/>
            <family val="3"/>
            <charset val="128"/>
          </rPr>
          <t>採点基準
（確認事項）
□メンタルヘルス対策（心の健康づくり計画等の策定）をしているか
□上記計画が従業員に周知されているか
（採点方法）
◎満たしている項目数
　２項目全て → 5点、　１項目（計画等の策定のみ） → 3点、　該当項目なし → ０点
参考
◆労働者の心の健康の保持増進のための指針（平成18年3月31日健康保持増進のための指針公示第3号　平成27年11月30日改正）</t>
        </r>
      </text>
    </comment>
    <comment ref="Z129" authorId="1" shapeId="0" xr:uid="{E3E0A41F-D50D-4596-BBB9-FCC187E18115}">
      <text>
        <r>
          <rPr>
            <sz val="14"/>
            <color indexed="81"/>
            <rFont val="HGPｺﾞｼｯｸM"/>
            <family val="3"/>
            <charset val="128"/>
          </rPr>
          <t>採点基準
（確認事項）
□メンタルヘルス対策（心の健康づくり計画等の策定）をしているか
□上記計画が従業員に周知されているか
（採点方法）
◎満たしている項目数
　２項目全て → 5点、　１項目（計画等の策定のみ） → 3点、　該当項目なし → ０点
参考
◆労働者の心の健康の保持増進のための指針（平成18年3月31日健康保持増進のための指針公示第3号　平成27年11月30日改正）</t>
        </r>
      </text>
    </comment>
    <comment ref="E132" authorId="1" shapeId="0" xr:uid="{2E21F58F-3528-49E3-880A-919D8037561D}">
      <text>
        <r>
          <rPr>
            <sz val="14"/>
            <color indexed="81"/>
            <rFont val="HGPｺﾞｼｯｸM"/>
            <family val="3"/>
            <charset val="128"/>
          </rPr>
          <t xml:space="preserve">（採点のポイント）
・月毎のスケジュール表のみでは該当となりません。「労働者の心の健康の保持増進のための指針」を参考に策定しましょう。
</t>
        </r>
      </text>
    </comment>
    <comment ref="Z132" authorId="1" shapeId="0" xr:uid="{E7B2BC85-E56E-4E9B-811C-EDFDF79B8185}">
      <text>
        <r>
          <rPr>
            <sz val="14"/>
            <color indexed="81"/>
            <rFont val="HGPｺﾞｼｯｸM"/>
            <family val="3"/>
            <charset val="128"/>
          </rPr>
          <t>（採点のポイント）
・月毎のスケジュール表のみでは該当となりません。「労働者の心の健康の保持増進のための指針」を参考に策定しましょう。</t>
        </r>
      </text>
    </comment>
    <comment ref="E143" authorId="1" shapeId="0" xr:uid="{1F778D87-AF4F-4EAA-90B9-5180ED438B7A}">
      <text>
        <r>
          <rPr>
            <sz val="14"/>
            <color indexed="81"/>
            <rFont val="HGPｺﾞｼｯｸM"/>
            <family val="3"/>
            <charset val="128"/>
          </rPr>
          <t xml:space="preserve">採点基準　
（確認事項）
□ストレスチェックを実施しているか
□ストレスチェック実施後の集団分析を実施しているか
□集団分析に基づく職場改善等について検討を行い必要な措置を講じているか
（採点方法）
◎満たしている項目数
　３項全て → 5点、　２項目（集団分析まで） → 3点、　１項目（ストレスチェックのみ）以下 → ０点
※50名未満の事業所については、ストレスチェック制度に準ずるストレスチェック注）を実施していれば3点
注）社内勧奨による厚生労働省「こころの耳」のストレスチェック（セルフチェック）の実施など
</t>
        </r>
      </text>
    </comment>
    <comment ref="Z143" authorId="1" shapeId="0" xr:uid="{62BE67EF-2B19-4EF3-B28E-90ACBF580533}">
      <text>
        <r>
          <rPr>
            <sz val="14"/>
            <color indexed="81"/>
            <rFont val="HGPｺﾞｼｯｸM"/>
            <family val="3"/>
            <charset val="128"/>
          </rPr>
          <t xml:space="preserve">採点基準　
（確認事項）
□ストレスチェックを実施しているか
□ストレスチェック実施後の集団分析を実施しているか
□集団分析に基づく職場改善等について検討を行い必要な措置を講じているか
（採点方法）
◎満たしている項目数
　３項全て → 5点、　２項目（集団分析まで） → 3点、　１項目（ストレスチェックのみ）以下 → ０点
※50名未満の事業所については、ストレスチェック制度に準ずるストレスチェック注）を実施していれば3点
注）社内勧奨による厚生労働省「こころの耳」のストレスチェック（セルフチェック）の実施など
</t>
        </r>
      </text>
    </comment>
    <comment ref="E145" authorId="1" shapeId="0" xr:uid="{340CE488-D95E-4DA3-814F-5154B61AE52B}">
      <text>
        <r>
          <rPr>
            <sz val="14"/>
            <color indexed="81"/>
            <rFont val="HGPｺﾞｼｯｸM"/>
            <family val="3"/>
            <charset val="128"/>
          </rPr>
          <t>採点のポイント
　・職場改善は実際に改善結果を示せなくても、検討していることでがわかれば該当。
　・ストレスチェック委託業者からの職場改善の提案のみではなく、自社で検討していることが確認できる資料が必要となります。</t>
        </r>
      </text>
    </comment>
    <comment ref="Z145" authorId="1" shapeId="0" xr:uid="{6A21B180-D007-46EE-B53E-0DC7EE5A9377}">
      <text>
        <r>
          <rPr>
            <sz val="14"/>
            <color indexed="81"/>
            <rFont val="HGPｺﾞｼｯｸM"/>
            <family val="3"/>
            <charset val="128"/>
          </rPr>
          <t>採点のポイント
　・職場改善は実際に改善結果を示せなくても、検討していることでがわかれば該当。
　・ストレスチェック委託業者からの職場改善の提案のみではなく、自社で検討していることが確認できる資料が必要となります。</t>
        </r>
      </text>
    </comment>
    <comment ref="E160" authorId="1" shapeId="0" xr:uid="{91685576-0872-4B66-B495-707268887A31}">
      <text>
        <r>
          <rPr>
            <sz val="14"/>
            <color indexed="81"/>
            <rFont val="HGPｺﾞｼｯｸM"/>
            <family val="3"/>
            <charset val="128"/>
          </rPr>
          <t>採点基準
（確認事項）
□メンタルヘルス相談窓口等を設置しているか
□すべての従業員へメンタルヘルス相談窓口の設置や利用方法等の周知を行っているか
□従業員へメンタルヘルスに関する情報提供や研修を行っているか（セルフケア）
□従業員と日常的に接する管理監督者に対しメンタルヘルス研修を行っているか（ラインによるケア）
（採点方法）
◎満たしている項目数
　４項目全て → 5点、　2項目以上 → 3点、　１項目以下 → ０点</t>
        </r>
      </text>
    </comment>
    <comment ref="Z160" authorId="1" shapeId="0" xr:uid="{A24F66DA-B356-4530-81B7-ED769AD8310E}">
      <text>
        <r>
          <rPr>
            <sz val="14"/>
            <color indexed="81"/>
            <rFont val="HGPｺﾞｼｯｸM"/>
            <family val="3"/>
            <charset val="128"/>
          </rPr>
          <t>採点基準
（確認事項）
□メンタルヘルス相談窓口等を設置しているか
□すべての従業員へメンタルヘルス相談窓口の設置や利用方法等の周知を行っているか
□従業員へメンタルヘルスに関する情報提供や研修を行っているか（セルフケア）
□従業員と日常的に接する管理監督者に対しメンタルヘルス研修を行っているか（ラインによるケア）
（採点方法）
◎満たしている項目数
　４項目全て → 5点、　2項目以上 → 3点、　１項目以下 → ０点</t>
        </r>
      </text>
    </comment>
    <comment ref="E163" authorId="1" shapeId="0" xr:uid="{836CDE6B-A593-43CE-AE50-81532FB58A39}">
      <text>
        <r>
          <rPr>
            <sz val="14"/>
            <color indexed="81"/>
            <rFont val="HGPｺﾞｼｯｸM"/>
            <family val="3"/>
            <charset val="128"/>
          </rPr>
          <t xml:space="preserve">採点のポイント
　・外部の相談窓口は周知できていない場合は、設置も認められません。
　・ハラスメント相談のみに対応している窓口は、該当しません。
　・グループウェア、ポータルサイトに掲示している資料は、定期的に再周知が望ましいです。
　・セルフケア研修は、最低１年に１回全従業員を対象に実施していることで該当します。新入社員だけ等一部の従業員を対象としている場合は非該当です。
　・ラインケア研修は、最低１年に１回全ての管理監督者を対象に実施していることで該当します。
</t>
        </r>
      </text>
    </comment>
    <comment ref="Z163" authorId="1" shapeId="0" xr:uid="{D592C806-62A4-48A4-A804-A6D43930DEFB}">
      <text>
        <r>
          <rPr>
            <sz val="14"/>
            <color indexed="81"/>
            <rFont val="HGPｺﾞｼｯｸM"/>
            <family val="3"/>
            <charset val="128"/>
          </rPr>
          <t xml:space="preserve">採点のポイント
　・外部の相談窓口は周知できていない場合は、設置も認められません。
　・ハラスメント相談のみに対応している窓口は、該当しません。
　・グループウェア、ポータルサイトに掲示している資料は、定期的に再周知が望ましいです。
　・セルフケア研修は、最低１年に１回全従業員を対象に実施していることで該当します。新入社員だけ等一部の従業員を対象としている場合は非該当です。
　・ラインケア研修は、最低１年に１回全ての管理監督者を対象に実施していることで該当します。
</t>
        </r>
      </text>
    </comment>
    <comment ref="E189" authorId="1" shapeId="0" xr:uid="{3732ED2E-21E9-493A-8851-3B735028638F}">
      <text>
        <r>
          <rPr>
            <sz val="14"/>
            <color indexed="81"/>
            <rFont val="HGPｺﾞｼｯｸM"/>
            <family val="3"/>
            <charset val="128"/>
          </rPr>
          <t>採点基準
（確認事項）
□メンタルヘルス不調者への対応方針が策定されているか
□メンタルヘルス不調者への対応方針に関する周知がされているか
□メンタルヘルスによる休職者に対する職場復帰支援のルール・プロセス等（職場復帰支援プログラム等）が策定されているか
□メンタルヘルスによる休職者に対する職場復帰支援策（上記職場復帰支援プログラム等）に関する周知がされているか
（採点方法）
◎満たしている項目数
　４項目全て → 5点、　２項目以上 → 3点、　１項目以下 → ０点
参考
心の健康問題により休業した労働者の職場復帰支援の手引き～メンタルヘルス対策における職場復帰支援～</t>
        </r>
      </text>
    </comment>
    <comment ref="Z189" authorId="1" shapeId="0" xr:uid="{D7DD3C03-5499-47F1-8E32-A073F6590104}">
      <text>
        <r>
          <rPr>
            <sz val="14"/>
            <color indexed="81"/>
            <rFont val="HGPｺﾞｼｯｸM"/>
            <family val="3"/>
            <charset val="128"/>
          </rPr>
          <t>採点基準
（確認事項）
□メンタルヘルス不調者への対応方針が策定されているか
□メンタルヘルス不調者への対応方針に関する周知がされているか
□メンタルヘルスによる休職者に対する職場復帰支援のルール・プロセス等（職場復帰支援プログラム等）が策定されているか
□メンタルヘルスによる休職者に対する職場復帰支援策（上記職場復帰支援プログラム等）に関する周知がされているか
（採点方法）
◎満たしている項目数
　４項目全て → 5点、　２項目以上 → 3点、　１項目以下 → ０点
参考
心の健康問題により休業した労働者の職場復帰支援の手引き～メンタルヘルス対策における職場復帰支援～</t>
        </r>
      </text>
    </comment>
    <comment ref="E192" authorId="1" shapeId="0" xr:uid="{84A7B2CA-B137-4F16-BFA4-20294D9C91BE}">
      <text>
        <r>
          <rPr>
            <sz val="14"/>
            <color indexed="81"/>
            <rFont val="HGPｺﾞｼｯｸM"/>
            <family val="3"/>
            <charset val="128"/>
          </rPr>
          <t xml:space="preserve">採点のポイント
　・メンタルヘルス不調者への対応方針は、対応方針として策定されている場合の他、心の健康づくり計画等に記載されている場合も該当。
　　・「メンタルヘルス不調者への対応方針」は休職後のみならず、休職に至るまでの対応方針も含まれている必要があります。
</t>
        </r>
      </text>
    </comment>
    <comment ref="Z192" authorId="1" shapeId="0" xr:uid="{EDDF1108-B013-4E4C-BAB1-D3EA0F8AA4AB}">
      <text>
        <r>
          <rPr>
            <sz val="14"/>
            <color indexed="81"/>
            <rFont val="HGPｺﾞｼｯｸM"/>
            <family val="3"/>
            <charset val="128"/>
          </rPr>
          <t>採点のポイント
　・メンタルヘルス不調者への対応方針は、対応方針として策定されている場合の他、心の健康づくり計画等に記載されている場合も該当。
　　・「メンタルヘルス不調者への対応方針」は休職後のみならず、休職に至るまでの対応方針も含まれている必要があります。</t>
        </r>
      </text>
    </comment>
    <comment ref="E207" authorId="1" shapeId="0" xr:uid="{0B1EB9AA-31EF-46C9-8081-4EC817A01866}">
      <text>
        <r>
          <rPr>
            <sz val="14"/>
            <color indexed="81"/>
            <rFont val="HGPｺﾞｼｯｸM"/>
            <family val="3"/>
            <charset val="128"/>
          </rPr>
          <t>採点基準
（確認事項）
□過重労働防止対策計画等が策定されているか
□上記の計画等が従業員へ周知されているか
（採点方法）
◎満たしている項目数
　２項目全て → 5点、　１項目（計画等の策定まで） → 3点、　該当項目なし → ０点</t>
        </r>
      </text>
    </comment>
    <comment ref="Z207" authorId="1" shapeId="0" xr:uid="{04F28F67-3E89-4892-B006-4F59AF3BD1F0}">
      <text>
        <r>
          <rPr>
            <sz val="14"/>
            <color indexed="81"/>
            <rFont val="HGPｺﾞｼｯｸM"/>
            <family val="3"/>
            <charset val="128"/>
          </rPr>
          <t>採点基準
（確認事項）
□過重労働防止対策計画等が策定されているか
□上記の計画等が従業員へ周知されているか
（採点方法）
◎満たしている項目数
　２項目全て → 5点、　１項目（計画等の策定まで） → 3点、　該当項目なし → ０点</t>
        </r>
      </text>
    </comment>
    <comment ref="E210" authorId="1" shapeId="0" xr:uid="{FF384F08-51B9-4AC5-8F93-0B768AC85D1F}">
      <text>
        <r>
          <rPr>
            <sz val="14"/>
            <color indexed="81"/>
            <rFont val="HGPｺﾞｼｯｸM"/>
            <family val="3"/>
            <charset val="128"/>
          </rPr>
          <t>採点のポイント
　・労働時間削減目標、具体的な対策、長時間労働者の健康管理等を含めて策定することが望ましいです。</t>
        </r>
      </text>
    </comment>
    <comment ref="Z210" authorId="1" shapeId="0" xr:uid="{2556ADD1-51BC-41C4-927B-CF616FBFFAA9}">
      <text>
        <r>
          <rPr>
            <sz val="14"/>
            <color indexed="81"/>
            <rFont val="HGPｺﾞｼｯｸM"/>
            <family val="3"/>
            <charset val="128"/>
          </rPr>
          <t>採点のポイント
　・労働時間削減目標、具体的な対策、長時間労働者の健康管理等を含めて策定することが望ましいです。</t>
        </r>
      </text>
    </comment>
    <comment ref="E226" authorId="1" shapeId="0" xr:uid="{42A60648-B42F-41B9-85D8-3E5BD68773E0}">
      <text>
        <r>
          <rPr>
            <sz val="14"/>
            <color indexed="81"/>
            <rFont val="HGPｺﾞｼｯｸM"/>
            <family val="3"/>
            <charset val="128"/>
          </rPr>
          <t xml:space="preserve">採点基準
（確認事項）
□タイムカード等により勤務時間を客観的に把握しているか
□把握した労働時間と実労働時間に関する乖離等について実態調査を行っている
□労働日ごとの始業終業時刻を1分単位で適切に記録している
□1か月の時間外労働が36協定に定める時間、及び時間外労働と休日労働を合計した時間が80時間を超えそうな場合（またはこれらの時間より少ない独自の時間設定をしている場合には、その場合）、直ちに管理者に通知がなされている
□実際に長時間労働が発生した場合には即座に改善を図るなど対応ができる体制にあるか
（発生していない場合でも、発生したときの対応策が明文化されていること）
（採点方法）
◎満たしている項目数
　５項目全て → 5点、　３項目以上 → 3点、　2項目以下 → ０点
</t>
        </r>
      </text>
    </comment>
    <comment ref="Z226" authorId="1" shapeId="0" xr:uid="{9D4D9B35-6B86-4D0A-99EC-92483436F01F}">
      <text>
        <r>
          <rPr>
            <sz val="14"/>
            <color indexed="81"/>
            <rFont val="HGPｺﾞｼｯｸM"/>
            <family val="3"/>
            <charset val="128"/>
          </rPr>
          <t xml:space="preserve">採点基準
（確認事項）
□タイムカード等により勤務時間を客観的に把握しているか
□把握した労働時間と実労働時間に関する乖離等について実態調査を行っている
□労働日ごとの始業終業時刻を1分単位で適切に記録している
□1か月の時間外労働が36協定に定める時間、及び時間外労働と休日労働を合計した時間が80時間を超えそうな場合（またはこれらの時間より少ない独自の時間設定をしている場合には、その場合）、直ちに管理者に通知がなされている
□実際に長時間労働が発生した場合には即座に改善を図るなど対応ができる体制にあるか
（発生していない場合でも、発生したときの対応策が明文化されていること）
（採点方法）
◎満たしている項目数
　５項目全て → 5点、　３項目以上 → 3点、　2項目以下 → ０点
</t>
        </r>
      </text>
    </comment>
    <comment ref="E229" authorId="1" shapeId="0" xr:uid="{E21E6DFC-BB21-474F-AC41-792F75A34D43}">
      <text>
        <r>
          <rPr>
            <sz val="14"/>
            <color indexed="81"/>
            <rFont val="HGPｺﾞｼｯｸM"/>
            <family val="3"/>
            <charset val="128"/>
          </rPr>
          <t>採点のポイント
　・長時間労働が発生していない場合にも発生した時の対応が明文化されていることが必要です。
　　対応のフロー図の作成も有効です。</t>
        </r>
      </text>
    </comment>
    <comment ref="Z229" authorId="1" shapeId="0" xr:uid="{8015BDD6-54BE-4086-852D-C874477006A4}">
      <text>
        <r>
          <rPr>
            <sz val="14"/>
            <color indexed="81"/>
            <rFont val="HGPｺﾞｼｯｸM"/>
            <family val="3"/>
            <charset val="128"/>
          </rPr>
          <t>採点のポイント
　・長時間労働が発生していない場合にも発生した時の対応が明文化されていることが必要です。
　　対応のフロー図の作成も有効です。</t>
        </r>
      </text>
    </comment>
    <comment ref="D246" authorId="1" shapeId="0" xr:uid="{E1E558B7-7E9C-4673-BDBB-876BD23BAE69}">
      <text>
        <r>
          <rPr>
            <b/>
            <sz val="14"/>
            <color indexed="81"/>
            <rFont val="BIZ UDPゴシック"/>
            <family val="3"/>
            <charset val="128"/>
          </rPr>
          <t>採点基準
　３点　→　食（飲酒含む）に関する情報提供・啓発等を下記書面等より確認できる。
　２点　→　満点に該当する取組の取組期間が１カ月以上６カ月未満
　　〇計画書
　　〇会議録・議事録
　　〇配布物・掲示物
　　〇セミナー等の実施資料
　　〇研修会等による教育の資料</t>
        </r>
      </text>
    </comment>
    <comment ref="Y246" authorId="1" shapeId="0" xr:uid="{56D85D7E-FD1F-4283-845E-C8CFBE3B02DC}">
      <text>
        <r>
          <rPr>
            <b/>
            <sz val="14"/>
            <color indexed="81"/>
            <rFont val="BIZ UDPゴシック"/>
            <family val="3"/>
            <charset val="128"/>
          </rPr>
          <t>採点基準
　３点　→　食（飲酒含む）に関する情報提供・啓発等を下記書面等より確認できる。
　２点　→　満点に該当する取組の取組期間が１カ月以上６カ月未満
　　〇計画書
　　〇会議録・議事録
　　〇配布物・掲示物
　　〇セミナー等の実施資料
　　〇研修会等による教育の資料</t>
        </r>
      </text>
    </comment>
    <comment ref="E257" authorId="1" shapeId="0" xr:uid="{FA4573F0-2E5C-42BB-95DD-7E4426B72CA7}">
      <text>
        <r>
          <rPr>
            <sz val="14"/>
            <color indexed="81"/>
            <rFont val="HGPｺﾞｼｯｸM"/>
            <family val="3"/>
            <charset val="128"/>
          </rPr>
          <t xml:space="preserve">採点基準
（確認事項）
□従業員が時間外労働時間を把握する仕組みがあるか
□時間外・休日労働時間が80時間を超えた場合、申出による面接指導等が受けられることを周知しているか
□面接指導等を受けるための具体的な手順（手続き）が明確化されているか
□面接指導等該当者が発生した場合は、発生から１か月以内に、面接指導等の申出を行うよう直接勧奨しているか
（発生していない場合でも、発生したときの対応として明文化されていること）
（採点方法）
◎満たしている項目数
　４項目全て → 5点、　2項目以上 → 3点、　１項目以下 → ０点
</t>
        </r>
      </text>
    </comment>
    <comment ref="Z257" authorId="1" shapeId="0" xr:uid="{D184F7E4-3A6E-44B1-B50A-0DB3EC1E92D3}">
      <text>
        <r>
          <rPr>
            <sz val="14"/>
            <color indexed="81"/>
            <rFont val="HGPｺﾞｼｯｸM"/>
            <family val="3"/>
            <charset val="128"/>
          </rPr>
          <t xml:space="preserve">採点基準
（確認事項）
□従業員が時間外労働時間を把握する仕組みがあるか
□時間外・休日労働時間が80時間を超えた場合、申出による面接指導等が受けられることを周知しているか
□面接指導等を受けるための具体的な手順（手続き）が明確化されているか
□面接指導等該当者が発生した場合は、発生から１か月以内に、面接指導等の申出を行うよう直接勧奨しているか
（発生していない場合でも、発生したときの対応として明文化されていること）
（採点方法）
◎満たしている項目数
　４項目全て → 5点、　2項目以上 → 3点、　１項目以下 → ０点
</t>
        </r>
      </text>
    </comment>
    <comment ref="E260" authorId="1" shapeId="0" xr:uid="{675F3814-1DFA-4191-807C-19E1D6DFB8EE}">
      <text>
        <r>
          <rPr>
            <sz val="14"/>
            <color indexed="81"/>
            <rFont val="HGPｺﾞｼｯｸM"/>
            <family val="3"/>
            <charset val="128"/>
          </rPr>
          <t>採点ポイント
　・「従業員が時間外労働を把握する仕組み」は最低でも日毎に自ら確認できることが必要です。
　・「面接指導等が受けられることを周知」は対象者のみではなく、全従業員への周知が必要です。</t>
        </r>
      </text>
    </comment>
    <comment ref="Z260" authorId="1" shapeId="0" xr:uid="{539FB453-A43C-48C3-9AA9-8F260DE8A062}">
      <text>
        <r>
          <rPr>
            <sz val="14"/>
            <color indexed="81"/>
            <rFont val="HGPｺﾞｼｯｸM"/>
            <family val="3"/>
            <charset val="128"/>
          </rPr>
          <t>採点ポイント
　・「従業員が時間外労働を把握する仕組み」は最低でも日毎に自ら確認できることが必要です。
　・「面接指導等が受けられることを周知」は対象者のみではなく、全従業員への周知が必要です。</t>
        </r>
      </text>
    </comment>
    <comment ref="E275" authorId="1" shapeId="0" xr:uid="{92CE75A2-230B-4F9A-8DD4-7270288698DF}">
      <text>
        <r>
          <rPr>
            <sz val="14"/>
            <color indexed="81"/>
            <rFont val="HGPｺﾞｼｯｸM"/>
            <family val="3"/>
            <charset val="128"/>
          </rPr>
          <t>採点基準
（確認事項）
□有給休暇取得総日数計　／　有給休暇付与総日数計　×　１００　＝　日　／　日　⇒　　 ％
□有給休暇取得促進に関する具体的な計画等があるか
（採点方法）
◎有給休暇取得率　取得率70％以上　　→10点
　　　　　　　　　　　　　取得率70％未満～50％以上 →5点
　　　　　　　　　　　　　取得率50％未満　　→０点
※有給取得率50％未満であっても、有給休暇の計画的付与制度導入など具体的な有給休暇促進に関する取組みがある場合は5点</t>
        </r>
      </text>
    </comment>
    <comment ref="Z275" authorId="1" shapeId="0" xr:uid="{AB511CBB-0E6F-44B7-A492-54E50CC00767}">
      <text>
        <r>
          <rPr>
            <sz val="14"/>
            <color indexed="81"/>
            <rFont val="HGPｺﾞｼｯｸM"/>
            <family val="3"/>
            <charset val="128"/>
          </rPr>
          <t>採点基準
（確認事項）
□有給休暇取得総日数計　／　有給休暇付与総日数計　×　１００　＝　日　／　日　⇒　　 ％
□有給休暇取得促進に関する具体的な計画等があるか
（採点方法）
◎有給休暇取得率　取得率70％以上　　→10点
　　　　　　　　　　　　　取得率70％未満～50％以上 →5点
　　　　　　　　　　　　　取得率50％未満　　→０点
※有給取得率50％未満であっても、有給休暇の計画的付与制度導入など具体的な有給休暇促進に関する取組みがある場合は5点</t>
        </r>
      </text>
    </comment>
    <comment ref="E277" authorId="1" shapeId="0" xr:uid="{E150A87D-C937-457E-A966-77EB15B72968}">
      <text>
        <r>
          <rPr>
            <sz val="14"/>
            <color indexed="81"/>
            <rFont val="HGPｺﾞｼｯｸM"/>
            <family val="3"/>
            <charset val="128"/>
          </rPr>
          <t>採点のポイント
　・有給休暇促進の取組について、5日の義務取得にかかるものは非該当
　・有給休暇促進の取組について、単なる有給取得を促す声かけ、またはそれに類する程度のものは非該当
　・有給消化率は少数点第1位まで
　・総取得日数には前年繰り越し分を含めてください。</t>
        </r>
      </text>
    </comment>
    <comment ref="Z278" authorId="1" shapeId="0" xr:uid="{5AE04C36-6DF0-4EF4-84EB-ACA50EE3C604}">
      <text>
        <r>
          <rPr>
            <sz val="14"/>
            <color indexed="81"/>
            <rFont val="HGPｺﾞｼｯｸM"/>
            <family val="3"/>
            <charset val="128"/>
          </rPr>
          <t>採点のポイント
　・有給休暇促進の取組について、5日の義務取得にかかるものは非該当
　・有給休暇促進の取組について、単なる有給取得を促す声かけ、またはそれに類する程度のものは非該当
　・有給消化率は少数点第1位まで
　・総取得日数には前年繰り越し分を含めてください。</t>
        </r>
      </text>
    </comment>
    <comment ref="E292" authorId="1" shapeId="0" xr:uid="{F1B5AC02-FBA6-418B-816B-E59060599EC8}">
      <text>
        <r>
          <rPr>
            <sz val="14"/>
            <color indexed="81"/>
            <rFont val="HGPｺﾞｼｯｸM"/>
            <family val="3"/>
            <charset val="128"/>
          </rPr>
          <t>採点基準
（確認事項）
□予防接種に要する時間を出勤扱いとする取扱いまたは規定等はあるか
□感染症に罹患した際は、医師による出勤可能認定日まで出勤を要しないことを定めた取扱い、規定等はあるか
□インフルエンザ等の予防接種に要する費用補助（保険者等関係団体による補助制度含む）はあるか
□アルコール等の消毒液設置、並びにマスクを常備しているか
（採点方法）
◎満たしている項目数
　４項目全て → 5点、　2項目以上 → 3点、　１項目以下 → ０点</t>
        </r>
      </text>
    </comment>
    <comment ref="Z292" authorId="1" shapeId="0" xr:uid="{8481C68C-8222-4FC6-824D-F1F7884B29C6}">
      <text>
        <r>
          <rPr>
            <sz val="14"/>
            <color indexed="81"/>
            <rFont val="HGPｺﾞｼｯｸM"/>
            <family val="3"/>
            <charset val="128"/>
          </rPr>
          <t>採点基準
（確認事項）
□予防接種に要する時間を出勤扱いとする取扱いまたは規定等はあるか
□感染症に罹患した際は、医師による出勤可能認定日まで出勤を要しないことを定めた取扱い、規定等はあるか
□インフルエンザ等の予防接種に要する費用補助（保険者等関係団体による補助制度含む）はあるか
□アルコール等の消毒液設置、並びにマスクを常備しているか
（採点方法）
◎満たしている項目数
　４項目全て → 5点、　2項目以上 → 3点、　１項目以下 → ０点</t>
        </r>
      </text>
    </comment>
    <comment ref="E295" authorId="1" shapeId="0" xr:uid="{BB550A98-2BDF-452E-95E8-560E32067A5C}">
      <text>
        <r>
          <rPr>
            <sz val="14"/>
            <color indexed="81"/>
            <rFont val="HGPｺﾞｼｯｸM"/>
            <family val="3"/>
            <charset val="128"/>
          </rPr>
          <t>採点のポイント
　・予防接種時、罹患時の出勤の扱いは、有給無給を問わない
　・5類感染症（疾病名は問わない）の取組を確認する項目です。</t>
        </r>
      </text>
    </comment>
    <comment ref="Z295" authorId="1" shapeId="0" xr:uid="{2BF9CA8A-FACB-43C7-A416-BF2966F9FE6B}">
      <text>
        <r>
          <rPr>
            <sz val="14"/>
            <color indexed="81"/>
            <rFont val="HGPｺﾞｼｯｸM"/>
            <family val="3"/>
            <charset val="128"/>
          </rPr>
          <t>採点のポイント
　・予防接種時、罹患時の出勤の扱いは、有給無給を問わない
　・5類感染症（疾病名は問わない）の取組を確認する項目です。</t>
        </r>
      </text>
    </comment>
    <comment ref="E312" authorId="1" shapeId="0" xr:uid="{C9952E8C-6938-4B36-AC30-53B024053B83}">
      <text>
        <r>
          <rPr>
            <sz val="14"/>
            <color indexed="81"/>
            <rFont val="HGPｺﾞｼｯｸM"/>
            <family val="3"/>
            <charset val="128"/>
          </rPr>
          <t>採点基準　
（確認事項）
□経営者が従業員の健康管理に係る経営課題・健康課題を認識し、組織として健康づくりに取組む方針等を明文化しているか
□上記の方針について、社内外に発信し取り組みを進めているか
□経営者自身が1年に1回健診を受診しているか（労働安全衛生法に基づく一般定期健診以上の健診）
（採点方法）
◎満たしている項目数
　　３項目全て → 5点、　２項目 → 3点、　１項目以下 → ０点</t>
        </r>
      </text>
    </comment>
    <comment ref="Z312" authorId="1" shapeId="0" xr:uid="{B065C4BF-C670-4816-94BD-6C43D7BB5058}">
      <text>
        <r>
          <rPr>
            <sz val="14"/>
            <color indexed="81"/>
            <rFont val="HGPｺﾞｼｯｸM"/>
            <family val="3"/>
            <charset val="128"/>
          </rPr>
          <t>採点基準　
（確認事項）
□経営者が従業員の健康管理に係る経営課題・健康課題を認識し、組織として健康づくりに取組む方針等を明文化しているか
□上記の方針について、社内外に発信し取り組みを進めているか
□経営者自身が1年に1回健診を受診しているか（労働安全衛生法に基づく一般定期健診以上の健診）
（採点方法）
◎満たしている項目数
　　３項目全て → 5点、　２項目 → 3点、　１項目以下 → ０点</t>
        </r>
      </text>
    </comment>
    <comment ref="E315" authorId="1" shapeId="0" xr:uid="{9C170DF5-F2F4-4EB2-9DAB-B3BCF894EC0B}">
      <text>
        <r>
          <rPr>
            <sz val="14"/>
            <color indexed="81"/>
            <rFont val="HGPｺﾞｼｯｸM"/>
            <family val="3"/>
            <charset val="128"/>
          </rPr>
          <t>採点のポイント
　・単に企業宣言「宣言の証」「認定証」をホームページ等に掲載しているだけでは、方針の明文化に該当しません。
　・　健康づくりの方針は経営者名での発信が望ましいです。
　・「経営者自身が健診受診」は代表者以外にも経営層（社外取締役除く）の方の受診が必要となります。</t>
        </r>
      </text>
    </comment>
    <comment ref="Z315" authorId="1" shapeId="0" xr:uid="{59D82CC0-F896-42BC-8D55-4129F3A40C2B}">
      <text>
        <r>
          <rPr>
            <sz val="14"/>
            <color indexed="81"/>
            <rFont val="HGPｺﾞｼｯｸM"/>
            <family val="3"/>
            <charset val="128"/>
          </rPr>
          <t>採点のポイント
　・単に企業宣言「宣言の証」「認定証」をホームページ等に掲載しているだけでは、方針の明文化に該当しません。
　・　健康づくりの方針は経営者名での発信が望ましいです。
　・「経営者自身が健診受診」は代表者以外にも経営層（社外取締役除く）の方の受診が必要となります。</t>
        </r>
      </text>
    </comment>
    <comment ref="E330" authorId="1" shapeId="0" xr:uid="{5CA697CA-9263-4A52-9450-CA94E117547D}">
      <text>
        <r>
          <rPr>
            <sz val="14"/>
            <color indexed="81"/>
            <rFont val="HGPｺﾞｼｯｸM"/>
            <family val="3"/>
            <charset val="128"/>
          </rPr>
          <t>採点基準　
（確認事項）
□従業員の健康の保持・増進に関する計画書が策定されているか
※安全衛生委員会等による安全衛生計画書等に健康の保持・増進に関する内容が含まれていてもよい
□健康の保持増進に関する計画推進に関する具体的なスケジュールが策定されているか
□スケジュールに基づいた実施がなされているか
□実施による改善や実施結果に基づく振り返りがなされているか
□健康の保持増進に関する計画、取り組みが、従業員と共有できているか
（採点方法）
◎満たしている項目数
　５項目全て → 10点、　３項目以上 →  5点、　２項目以下 → ０点</t>
        </r>
      </text>
    </comment>
    <comment ref="Z330" authorId="1" shapeId="0" xr:uid="{53CA7BE0-0114-4CF8-B935-E10025CC7FAE}">
      <text>
        <r>
          <rPr>
            <sz val="14"/>
            <color indexed="81"/>
            <rFont val="HGPｺﾞｼｯｸM"/>
            <family val="3"/>
            <charset val="128"/>
          </rPr>
          <t>採点基準　
（確認事項）
□従業員の健康の保持・増進に関する計画書が策定されているか
※安全衛生委員会等による安全衛生計画書等に健康の保持・増進に関する内容が含まれていてもよい
□健康の保持増進に関する計画推進に関する具体的なスケジュールが策定されているか
□スケジュールに基づいた実施がなされているか
□実施による改善や実施結果に基づく振り返りがなされているか
□健康の保持増進に関する計画、取り組みが、従業員と共有できているか
（採点方法）
◎満たしている項目数
　５項目全て → 10点、　３項目以上 →  5点、　２項目以下 → ０点</t>
        </r>
      </text>
    </comment>
    <comment ref="E333" authorId="1" shapeId="0" xr:uid="{B16CBF3C-C974-437C-88B0-6BB16418352C}">
      <text>
        <r>
          <rPr>
            <sz val="14"/>
            <color indexed="81"/>
            <rFont val="HGPｺﾞｼｯｸM"/>
            <family val="3"/>
            <charset val="128"/>
          </rPr>
          <t>採点のポイント
　・PDCAサイクルを回していることが添付資料から確認できるか。</t>
        </r>
      </text>
    </comment>
    <comment ref="Z333" authorId="1" shapeId="0" xr:uid="{6850BA2B-8C24-49E3-89BD-8FA605230F37}">
      <text>
        <r>
          <rPr>
            <sz val="14"/>
            <color indexed="81"/>
            <rFont val="HGPｺﾞｼｯｸM"/>
            <family val="3"/>
            <charset val="128"/>
          </rPr>
          <t>採点のポイント
　・PDCAサイクルを回していることが添付資料から確認できるか。</t>
        </r>
      </text>
    </comment>
  </commentList>
</comments>
</file>

<file path=xl/sharedStrings.xml><?xml version="1.0" encoding="utf-8"?>
<sst xmlns="http://schemas.openxmlformats.org/spreadsheetml/2006/main" count="3131" uniqueCount="1043">
  <si>
    <t>取組
分野</t>
    <rPh sb="0" eb="2">
      <t>トリクミ</t>
    </rPh>
    <rPh sb="3" eb="5">
      <t>ブンヤ</t>
    </rPh>
    <phoneticPr fontId="8"/>
  </si>
  <si>
    <t>点</t>
    <rPh sb="0" eb="1">
      <t>テン</t>
    </rPh>
    <phoneticPr fontId="8"/>
  </si>
  <si>
    <t>☑</t>
  </si>
  <si>
    <t>□</t>
  </si>
  <si>
    <t>⑧</t>
    <phoneticPr fontId="7"/>
  </si>
  <si>
    <t>④</t>
    <phoneticPr fontId="8"/>
  </si>
  <si>
    <t>①</t>
    <phoneticPr fontId="8"/>
  </si>
  <si>
    <t>②</t>
    <phoneticPr fontId="8"/>
  </si>
  <si>
    <t>③</t>
    <phoneticPr fontId="8"/>
  </si>
  <si>
    <t>⑤</t>
    <phoneticPr fontId="8"/>
  </si>
  <si>
    <t>⑥</t>
    <phoneticPr fontId="8"/>
  </si>
  <si>
    <t>⑦</t>
    <phoneticPr fontId="8"/>
  </si>
  <si>
    <t>⑧</t>
    <phoneticPr fontId="8"/>
  </si>
  <si>
    <t>⑨</t>
    <phoneticPr fontId="8"/>
  </si>
  <si>
    <t>⑩</t>
    <phoneticPr fontId="8"/>
  </si>
  <si>
    <t>⑪</t>
    <phoneticPr fontId="8"/>
  </si>
  <si>
    <t>⑫</t>
    <phoneticPr fontId="8"/>
  </si>
  <si>
    <t>⑬</t>
    <phoneticPr fontId="7"/>
  </si>
  <si>
    <t>⑯</t>
    <phoneticPr fontId="8"/>
  </si>
  <si>
    <t>⑮</t>
    <phoneticPr fontId="7"/>
  </si>
  <si>
    <t>⑭</t>
    <phoneticPr fontId="8"/>
  </si>
  <si>
    <t>■取組状況</t>
    <rPh sb="1" eb="5">
      <t>トリクミジョウキョウ</t>
    </rPh>
    <phoneticPr fontId="7"/>
  </si>
  <si>
    <t>■その他記入欄（取組の補足説明等）</t>
    <phoneticPr fontId="7"/>
  </si>
  <si>
    <t>↓窓口設置方法にチェック（該当するものすべて）</t>
    <rPh sb="1" eb="3">
      <t>マドクチ</t>
    </rPh>
    <rPh sb="3" eb="5">
      <t>セッチ</t>
    </rPh>
    <rPh sb="5" eb="7">
      <t>ホウホウ</t>
    </rPh>
    <rPh sb="13" eb="15">
      <t>ガイトウ</t>
    </rPh>
    <phoneticPr fontId="7"/>
  </si>
  <si>
    <t xml:space="preserve"> ↓取組実施方法にチェック（該当するものすべて）</t>
    <rPh sb="2" eb="4">
      <t>トリクミ</t>
    </rPh>
    <rPh sb="4" eb="6">
      <t>ジッシ</t>
    </rPh>
    <rPh sb="6" eb="8">
      <t>ホウホウ</t>
    </rPh>
    <rPh sb="14" eb="16">
      <t>ガイトウ</t>
    </rPh>
    <phoneticPr fontId="7"/>
  </si>
  <si>
    <t>点</t>
    <rPh sb="0" eb="1">
      <t>テン</t>
    </rPh>
    <phoneticPr fontId="7"/>
  </si>
  <si>
    <t>外部の相談窓口（健康保険組合）</t>
    <rPh sb="0" eb="2">
      <t>ガイブ</t>
    </rPh>
    <rPh sb="3" eb="7">
      <t>ソウダンマドクチ</t>
    </rPh>
    <rPh sb="8" eb="10">
      <t>ケンコウ</t>
    </rPh>
    <rPh sb="10" eb="12">
      <t>ホケン</t>
    </rPh>
    <rPh sb="12" eb="14">
      <t>クミアイ</t>
    </rPh>
    <phoneticPr fontId="7"/>
  </si>
  <si>
    <t>外部の相談窓口（健康保険組合以外）</t>
    <rPh sb="0" eb="2">
      <t>ガイブ</t>
    </rPh>
    <rPh sb="3" eb="7">
      <t>ソウダンマドクチ</t>
    </rPh>
    <rPh sb="14" eb="16">
      <t>イガイ</t>
    </rPh>
    <phoneticPr fontId="7"/>
  </si>
  <si>
    <t>↓窓口周知方法にチェック（該当するものすべて）</t>
    <rPh sb="1" eb="3">
      <t>マドクチ</t>
    </rPh>
    <rPh sb="3" eb="5">
      <t>シュウチ</t>
    </rPh>
    <rPh sb="5" eb="7">
      <t>ホウホウ</t>
    </rPh>
    <rPh sb="13" eb="15">
      <t>ガイトウ</t>
    </rPh>
    <phoneticPr fontId="7"/>
  </si>
  <si>
    <t>その他の周知方法→</t>
    <rPh sb="2" eb="3">
      <t>タ</t>
    </rPh>
    <rPh sb="4" eb="6">
      <t>シュウチ</t>
    </rPh>
    <rPh sb="6" eb="8">
      <t>ホウホウ</t>
    </rPh>
    <phoneticPr fontId="7"/>
  </si>
  <si>
    <t>ポスター・リーフレット等の掲示・配布による周知・情報提供</t>
    <rPh sb="11" eb="12">
      <t>トウ</t>
    </rPh>
    <rPh sb="13" eb="15">
      <t>ケイジ</t>
    </rPh>
    <rPh sb="16" eb="18">
      <t>ハイフ</t>
    </rPh>
    <rPh sb="21" eb="23">
      <t>シュウチ</t>
    </rPh>
    <rPh sb="24" eb="28">
      <t>ジョウホウテイキョウ</t>
    </rPh>
    <phoneticPr fontId="7"/>
  </si>
  <si>
    <t>その他の方法→</t>
    <rPh sb="2" eb="3">
      <t>タ</t>
    </rPh>
    <rPh sb="4" eb="6">
      <t>ホウホウ</t>
    </rPh>
    <phoneticPr fontId="7"/>
  </si>
  <si>
    <t>社内窓口（産業医・保健師　等）</t>
    <rPh sb="0" eb="2">
      <t>シャナイ</t>
    </rPh>
    <rPh sb="2" eb="4">
      <t>マドクチ</t>
    </rPh>
    <rPh sb="5" eb="8">
      <t>サンギョウイ</t>
    </rPh>
    <rPh sb="9" eb="12">
      <t>ホケンシ</t>
    </rPh>
    <rPh sb="13" eb="14">
      <t>トウ</t>
    </rPh>
    <phoneticPr fontId="7"/>
  </si>
  <si>
    <t>社内窓口（衛生管理者・人事等担当者 ・その他産業保健スタッフ等）</t>
    <rPh sb="0" eb="2">
      <t>シャナイ</t>
    </rPh>
    <rPh sb="2" eb="4">
      <t>マドクチ</t>
    </rPh>
    <rPh sb="5" eb="10">
      <t>エイセイカンリシャ</t>
    </rPh>
    <rPh sb="11" eb="13">
      <t>ジンジ</t>
    </rPh>
    <rPh sb="13" eb="14">
      <t>トウ</t>
    </rPh>
    <rPh sb="14" eb="17">
      <t>タントウシャ</t>
    </rPh>
    <rPh sb="21" eb="22">
      <t>タ</t>
    </rPh>
    <rPh sb="22" eb="26">
      <t>サンギョウホケン</t>
    </rPh>
    <rPh sb="30" eb="31">
      <t>トウ</t>
    </rPh>
    <phoneticPr fontId="7"/>
  </si>
  <si>
    <t>採点基準</t>
    <rPh sb="0" eb="4">
      <t>サイテンキジュン</t>
    </rPh>
    <phoneticPr fontId="7"/>
  </si>
  <si>
    <t>採点ポイント</t>
    <rPh sb="0" eb="2">
      <t>サイテン</t>
    </rPh>
    <phoneticPr fontId="7"/>
  </si>
  <si>
    <t>事業所採点に同じ</t>
    <rPh sb="0" eb="3">
      <t>ジギョウショ</t>
    </rPh>
    <rPh sb="3" eb="5">
      <t>サイテン</t>
    </rPh>
    <rPh sb="6" eb="7">
      <t>オナ</t>
    </rPh>
    <phoneticPr fontId="7"/>
  </si>
  <si>
    <t>加入健康保険組合名</t>
    <rPh sb="0" eb="9">
      <t>カニュウケンコウホケンクミアイメイ</t>
    </rPh>
    <phoneticPr fontId="7"/>
  </si>
  <si>
    <t>健康経営優良法人認定</t>
    <rPh sb="0" eb="8">
      <t>ケンコウケイエイユウリョウホウジン</t>
    </rPh>
    <rPh sb="8" eb="10">
      <t>ニンテイ</t>
    </rPh>
    <phoneticPr fontId="7"/>
  </si>
  <si>
    <t>従業員数</t>
    <rPh sb="0" eb="4">
      <t>ジュウギョウインスウ</t>
    </rPh>
    <phoneticPr fontId="7"/>
  </si>
  <si>
    <t>Step1宣言日　【初回】</t>
    <rPh sb="5" eb="8">
      <t>センゲンビ</t>
    </rPh>
    <rPh sb="10" eb="12">
      <t>ショカイ</t>
    </rPh>
    <phoneticPr fontId="7"/>
  </si>
  <si>
    <t>被保険者数</t>
    <rPh sb="0" eb="5">
      <t>ヒホケンシャスウ</t>
    </rPh>
    <phoneticPr fontId="7"/>
  </si>
  <si>
    <t>申　請　種　別</t>
    <rPh sb="0" eb="1">
      <t>サル</t>
    </rPh>
    <rPh sb="2" eb="3">
      <t>ショウ</t>
    </rPh>
    <rPh sb="4" eb="5">
      <t>シュ</t>
    </rPh>
    <rPh sb="6" eb="7">
      <t>ベツ</t>
    </rPh>
    <phoneticPr fontId="7"/>
  </si>
  <si>
    <t>事業所所在地</t>
    <rPh sb="0" eb="3">
      <t>ジギョウショ</t>
    </rPh>
    <rPh sb="3" eb="6">
      <t>ショザイチ</t>
    </rPh>
    <phoneticPr fontId="7"/>
  </si>
  <si>
    <t>事業主　記入欄</t>
    <phoneticPr fontId="7"/>
  </si>
  <si>
    <t>採　点　点　数</t>
    <rPh sb="0" eb="1">
      <t>サイ</t>
    </rPh>
    <rPh sb="2" eb="3">
      <t>テン</t>
    </rPh>
    <rPh sb="4" eb="5">
      <t>テン</t>
    </rPh>
    <rPh sb="6" eb="7">
      <t>スウ</t>
    </rPh>
    <phoneticPr fontId="7"/>
  </si>
  <si>
    <t>健康経営優良法人申請予定</t>
    <rPh sb="0" eb="8">
      <t>ケンコウケイエイユウリョウホウジン</t>
    </rPh>
    <rPh sb="8" eb="10">
      <t>シンセイ</t>
    </rPh>
    <rPh sb="10" eb="12">
      <t>ヨテイ</t>
    </rPh>
    <phoneticPr fontId="7"/>
  </si>
  <si>
    <t>１次採点</t>
    <rPh sb="1" eb="2">
      <t>ジ</t>
    </rPh>
    <rPh sb="2" eb="4">
      <t>サイテン</t>
    </rPh>
    <phoneticPr fontId="7"/>
  </si>
  <si>
    <t>最終採点</t>
    <rPh sb="0" eb="4">
      <t>サイシュウサイテン</t>
    </rPh>
    <phoneticPr fontId="7"/>
  </si>
  <si>
    <t>事業所申請</t>
    <rPh sb="0" eb="2">
      <t>ジギョウ</t>
    </rPh>
    <rPh sb="2" eb="3">
      <t>ショ</t>
    </rPh>
    <rPh sb="3" eb="5">
      <t>シンセイ</t>
    </rPh>
    <phoneticPr fontId="7"/>
  </si>
  <si>
    <t>事業所申請に同じ</t>
    <rPh sb="0" eb="3">
      <t>ジギョウショ</t>
    </rPh>
    <rPh sb="3" eb="5">
      <t>シンセイ</t>
    </rPh>
    <rPh sb="6" eb="7">
      <t>オナ</t>
    </rPh>
    <phoneticPr fontId="7"/>
  </si>
  <si>
    <t>⑦</t>
    <phoneticPr fontId="7"/>
  </si>
  <si>
    <t>銀の認定日　【初回】</t>
    <phoneticPr fontId="7"/>
  </si>
  <si>
    <t>Step2宣言日　【初回】</t>
    <phoneticPr fontId="7"/>
  </si>
  <si>
    <t>金の認定日　【初回】</t>
    <phoneticPr fontId="7"/>
  </si>
  <si>
    <t>健康経営優良法人認定</t>
    <phoneticPr fontId="7"/>
  </si>
  <si>
    <t>質問番号</t>
    <rPh sb="0" eb="2">
      <t>シツモン</t>
    </rPh>
    <rPh sb="2" eb="4">
      <t>バンゴウ</t>
    </rPh>
    <phoneticPr fontId="8"/>
  </si>
  <si>
    <t>質問番号</t>
    <rPh sb="0" eb="4">
      <t>シツモンバンゴウ</t>
    </rPh>
    <phoneticPr fontId="8"/>
  </si>
  <si>
    <t>年度</t>
    <rPh sb="0" eb="2">
      <t>ネンド</t>
    </rPh>
    <phoneticPr fontId="7"/>
  </si>
  <si>
    <t>種別</t>
    <rPh sb="0" eb="2">
      <t>シュベツ</t>
    </rPh>
    <phoneticPr fontId="7"/>
  </si>
  <si>
    <t>事業所名</t>
    <rPh sb="0" eb="4">
      <t>ジギョウショメイ</t>
    </rPh>
    <phoneticPr fontId="7"/>
  </si>
  <si>
    <t>事業場数</t>
    <rPh sb="0" eb="4">
      <t>ジギョウバスウ</t>
    </rPh>
    <phoneticPr fontId="7"/>
  </si>
  <si>
    <t>健保組合名</t>
    <rPh sb="0" eb="5">
      <t>ケンポクミアイメイ</t>
    </rPh>
    <phoneticPr fontId="7"/>
  </si>
  <si>
    <t>申請
点数</t>
    <rPh sb="0" eb="2">
      <t>シンセイ</t>
    </rPh>
    <rPh sb="3" eb="5">
      <t>テンスウ</t>
    </rPh>
    <phoneticPr fontId="7"/>
  </si>
  <si>
    <t>最終
点数</t>
    <rPh sb="0" eb="2">
      <t>サイシュウ</t>
    </rPh>
    <rPh sb="3" eb="5">
      <t>テンスウ</t>
    </rPh>
    <phoneticPr fontId="7"/>
  </si>
  <si>
    <t>一次
点数</t>
    <rPh sb="0" eb="2">
      <t>イチジ</t>
    </rPh>
    <rPh sb="3" eb="5">
      <t>テンスウ</t>
    </rPh>
    <phoneticPr fontId="7"/>
  </si>
  <si>
    <t>申請内容（事業主記入欄チェック内容等）に相違等はありません。左記のとおり申請します。</t>
    <rPh sb="0" eb="2">
      <t>シンセイ</t>
    </rPh>
    <rPh sb="2" eb="4">
      <t>ナイヨウ</t>
    </rPh>
    <rPh sb="5" eb="8">
      <t>ジギョウヌシ</t>
    </rPh>
    <rPh sb="8" eb="10">
      <t>キニュウ</t>
    </rPh>
    <rPh sb="10" eb="11">
      <t>ラン</t>
    </rPh>
    <rPh sb="15" eb="17">
      <t>ナイヨウ</t>
    </rPh>
    <rPh sb="17" eb="18">
      <t>トウ</t>
    </rPh>
    <rPh sb="20" eb="23">
      <t>ソウイトウ</t>
    </rPh>
    <rPh sb="30" eb="32">
      <t>サキ</t>
    </rPh>
    <rPh sb="36" eb="38">
      <t>シンセイ</t>
    </rPh>
    <phoneticPr fontId="7"/>
  </si>
  <si>
    <t>①</t>
    <phoneticPr fontId="7"/>
  </si>
  <si>
    <t>年度(年)における従業員の事業者健診の受診率</t>
    <phoneticPr fontId="7"/>
  </si>
  <si>
    <t>人</t>
    <rPh sb="0" eb="1">
      <t>ニン</t>
    </rPh>
    <phoneticPr fontId="7"/>
  </si>
  <si>
    <t>③健診不可者の数</t>
    <rPh sb="1" eb="5">
      <t>ケンシンフカ</t>
    </rPh>
    <rPh sb="5" eb="6">
      <t>シャ</t>
    </rPh>
    <rPh sb="7" eb="8">
      <t>カズ</t>
    </rPh>
    <phoneticPr fontId="7"/>
  </si>
  <si>
    <t>⑬</t>
    <phoneticPr fontId="7"/>
  </si>
  <si>
    <t>⑫</t>
    <phoneticPr fontId="7"/>
  </si>
  <si>
    <t>④</t>
    <phoneticPr fontId="7"/>
  </si>
  <si>
    <t>③</t>
    <phoneticPr fontId="7"/>
  </si>
  <si>
    <t>①</t>
    <phoneticPr fontId="7"/>
  </si>
  <si>
    <t>⑥</t>
    <phoneticPr fontId="7"/>
  </si>
  <si>
    <t>⑤</t>
    <phoneticPr fontId="7"/>
  </si>
  <si>
    <t>⑨</t>
    <phoneticPr fontId="7"/>
  </si>
  <si>
    <t>⑭</t>
    <phoneticPr fontId="7"/>
  </si>
  <si>
    <t>⑮</t>
    <phoneticPr fontId="7"/>
  </si>
  <si>
    <t>⑯</t>
    <phoneticPr fontId="7"/>
  </si>
  <si>
    <t>⑩</t>
    <phoneticPr fontId="7"/>
  </si>
  <si>
    <t>⑪</t>
    <phoneticPr fontId="7"/>
  </si>
  <si>
    <t>受診率</t>
    <rPh sb="0" eb="3">
      <t>ジュシンリツ</t>
    </rPh>
    <phoneticPr fontId="7"/>
  </si>
  <si>
    <t>特定健診</t>
    <rPh sb="0" eb="2">
      <t>トクテイ</t>
    </rPh>
    <rPh sb="2" eb="4">
      <t>ケンシン</t>
    </rPh>
    <phoneticPr fontId="7"/>
  </si>
  <si>
    <t>終了率</t>
    <rPh sb="0" eb="3">
      <t>シュウリョウリツ</t>
    </rPh>
    <phoneticPr fontId="7"/>
  </si>
  <si>
    <t>対象者数</t>
    <rPh sb="0" eb="3">
      <t>タイショウシャ</t>
    </rPh>
    <rPh sb="3" eb="4">
      <t>スウ</t>
    </rPh>
    <phoneticPr fontId="7"/>
  </si>
  <si>
    <t>受診者数</t>
    <rPh sb="0" eb="4">
      <t>ジュシンシャスウ</t>
    </rPh>
    <phoneticPr fontId="7"/>
  </si>
  <si>
    <t>終了者数</t>
    <rPh sb="0" eb="2">
      <t>シュウリョウ</t>
    </rPh>
    <rPh sb="2" eb="3">
      <t>シャ</t>
    </rPh>
    <rPh sb="3" eb="4">
      <t>スウ</t>
    </rPh>
    <phoneticPr fontId="7"/>
  </si>
  <si>
    <t>申請予定</t>
    <rPh sb="0" eb="4">
      <t>シンセイヨテイ</t>
    </rPh>
    <phoneticPr fontId="7"/>
  </si>
  <si>
    <t>認定日（更新日）</t>
    <rPh sb="0" eb="2">
      <t>ニンテイ</t>
    </rPh>
    <rPh sb="2" eb="3">
      <t>ビ</t>
    </rPh>
    <rPh sb="4" eb="7">
      <t>コウシンビ</t>
    </rPh>
    <phoneticPr fontId="7"/>
  </si>
  <si>
    <t>②</t>
    <phoneticPr fontId="7"/>
  </si>
  <si>
    <t>人　</t>
    <rPh sb="0" eb="1">
      <t>ニン</t>
    </rPh>
    <phoneticPr fontId="7"/>
  </si>
  <si>
    <t>（妊娠中・産休・育休・休職中　等）</t>
    <phoneticPr fontId="7"/>
  </si>
  <si>
    <t>％</t>
    <phoneticPr fontId="7"/>
  </si>
  <si>
    <t>②定期健診等受診者数</t>
    <phoneticPr fontId="7"/>
  </si>
  <si>
    <t>①事業者健診対象者数</t>
    <phoneticPr fontId="7"/>
  </si>
  <si>
    <t>％</t>
    <phoneticPr fontId="7"/>
  </si>
  <si>
    <t>事業所</t>
    <rPh sb="0" eb="3">
      <t>ジギョウショ</t>
    </rPh>
    <phoneticPr fontId="7"/>
  </si>
  <si>
    <t>健保組合</t>
    <rPh sb="0" eb="4">
      <t>ケンポクミアイ</t>
    </rPh>
    <phoneticPr fontId="7"/>
  </si>
  <si>
    <t>②</t>
    <phoneticPr fontId="7"/>
  </si>
  <si>
    <t>④健診受診率</t>
    <rPh sb="1" eb="3">
      <t>ケンシン</t>
    </rPh>
    <rPh sb="3" eb="5">
      <t>ジュシン</t>
    </rPh>
    <rPh sb="5" eb="6">
      <t>リツ</t>
    </rPh>
    <phoneticPr fontId="7"/>
  </si>
  <si>
    <t>質問
番号</t>
    <rPh sb="0" eb="2">
      <t>シツモン</t>
    </rPh>
    <rPh sb="3" eb="5">
      <t>バンゴウ</t>
    </rPh>
    <phoneticPr fontId="8"/>
  </si>
  <si>
    <t>①特定保健指導対象者数</t>
    <phoneticPr fontId="7"/>
  </si>
  <si>
    <t>②特定保健指導終了者数</t>
    <rPh sb="7" eb="10">
      <t>シュウリョウシャ</t>
    </rPh>
    <phoneticPr fontId="7"/>
  </si>
  <si>
    <t>③実施率</t>
    <rPh sb="1" eb="3">
      <t>ジッシ</t>
    </rPh>
    <rPh sb="3" eb="4">
      <t>リツ</t>
    </rPh>
    <phoneticPr fontId="7"/>
  </si>
  <si>
    <t>　（②/①×100）</t>
    <phoneticPr fontId="7"/>
  </si>
  <si>
    <t>番号</t>
    <rPh sb="0" eb="2">
      <t>バンゴウ</t>
    </rPh>
    <phoneticPr fontId="9"/>
  </si>
  <si>
    <t>業態分類</t>
    <rPh sb="0" eb="2">
      <t>ギョウタイ</t>
    </rPh>
    <rPh sb="2" eb="4">
      <t>ブンルイ</t>
    </rPh>
    <phoneticPr fontId="9"/>
  </si>
  <si>
    <t>日本標準産業分類</t>
    <rPh sb="0" eb="4">
      <t>ニホンヒョウジュン</t>
    </rPh>
    <rPh sb="4" eb="6">
      <t>サンギョウ</t>
    </rPh>
    <rPh sb="6" eb="8">
      <t>ブンルイ</t>
    </rPh>
    <phoneticPr fontId="9"/>
  </si>
  <si>
    <t>01</t>
    <phoneticPr fontId="9"/>
  </si>
  <si>
    <t>農林水産業</t>
    <rPh sb="0" eb="5">
      <t>ノウリンスイサンギョウ</t>
    </rPh>
    <phoneticPr fontId="9"/>
  </si>
  <si>
    <t>農業</t>
    <rPh sb="0" eb="2">
      <t>ノウギョウ</t>
    </rPh>
    <phoneticPr fontId="9"/>
  </si>
  <si>
    <t>林業</t>
    <rPh sb="0" eb="2">
      <t>リンギョウ</t>
    </rPh>
    <phoneticPr fontId="9"/>
  </si>
  <si>
    <t>漁業</t>
    <rPh sb="0" eb="2">
      <t>ギョギョウ</t>
    </rPh>
    <phoneticPr fontId="9"/>
  </si>
  <si>
    <t>水産養殖業</t>
    <rPh sb="0" eb="5">
      <t>スイサンヨウショクギョウ</t>
    </rPh>
    <phoneticPr fontId="9"/>
  </si>
  <si>
    <t>02</t>
    <phoneticPr fontId="9"/>
  </si>
  <si>
    <t>鉱業、採石業、砂利採取業</t>
    <rPh sb="0" eb="2">
      <t>コウギョウ</t>
    </rPh>
    <rPh sb="3" eb="6">
      <t>サイセキギョウ</t>
    </rPh>
    <rPh sb="7" eb="9">
      <t>ジャリ</t>
    </rPh>
    <rPh sb="9" eb="12">
      <t>サイシュギョウ</t>
    </rPh>
    <phoneticPr fontId="9"/>
  </si>
  <si>
    <t>鉱業、採石業、砂利採取業</t>
    <rPh sb="0" eb="2">
      <t>コウギョウ</t>
    </rPh>
    <rPh sb="3" eb="6">
      <t>サイセキギョウ</t>
    </rPh>
    <rPh sb="7" eb="12">
      <t>ジャリサイシュギョウ</t>
    </rPh>
    <phoneticPr fontId="9"/>
  </si>
  <si>
    <t>03</t>
    <phoneticPr fontId="9"/>
  </si>
  <si>
    <t>建設業</t>
    <rPh sb="0" eb="3">
      <t>ケンセツギョウ</t>
    </rPh>
    <phoneticPr fontId="9"/>
  </si>
  <si>
    <t>総合工事業</t>
    <rPh sb="0" eb="2">
      <t>ソウゴウ</t>
    </rPh>
    <rPh sb="2" eb="5">
      <t>コウジギョウ</t>
    </rPh>
    <phoneticPr fontId="9"/>
  </si>
  <si>
    <t>職別工事業</t>
    <rPh sb="0" eb="2">
      <t>ショクベツ</t>
    </rPh>
    <rPh sb="2" eb="5">
      <t>コウジギョウ</t>
    </rPh>
    <phoneticPr fontId="9"/>
  </si>
  <si>
    <t>設備工事業</t>
    <rPh sb="0" eb="2">
      <t>セツビ</t>
    </rPh>
    <rPh sb="2" eb="4">
      <t>コウジ</t>
    </rPh>
    <rPh sb="4" eb="5">
      <t>ギョウ</t>
    </rPh>
    <phoneticPr fontId="9"/>
  </si>
  <si>
    <t>04</t>
  </si>
  <si>
    <t>食料品・たばこ製造業</t>
    <rPh sb="0" eb="3">
      <t>ショクリョウヒン</t>
    </rPh>
    <rPh sb="7" eb="10">
      <t>セイゾウギョウ</t>
    </rPh>
    <phoneticPr fontId="9"/>
  </si>
  <si>
    <t>食料品製造業</t>
    <rPh sb="0" eb="6">
      <t>ショクリョウヒンセイゾウギョウ</t>
    </rPh>
    <phoneticPr fontId="9"/>
  </si>
  <si>
    <t>飲料品・たばこ・飼料製造業</t>
    <rPh sb="0" eb="3">
      <t>インリョウヒン</t>
    </rPh>
    <rPh sb="8" eb="10">
      <t>シリョウ</t>
    </rPh>
    <rPh sb="10" eb="13">
      <t>セイゾウギョウ</t>
    </rPh>
    <phoneticPr fontId="9"/>
  </si>
  <si>
    <t>05</t>
  </si>
  <si>
    <t>繊維製品製造業</t>
    <rPh sb="0" eb="4">
      <t>センイセイヒン</t>
    </rPh>
    <rPh sb="4" eb="7">
      <t>セイゾウギョウ</t>
    </rPh>
    <phoneticPr fontId="9"/>
  </si>
  <si>
    <t>繊維工業</t>
    <rPh sb="0" eb="4">
      <t>センイコウギョウ</t>
    </rPh>
    <phoneticPr fontId="9"/>
  </si>
  <si>
    <t>06</t>
  </si>
  <si>
    <t>木製品・家具等製造業</t>
    <rPh sb="0" eb="3">
      <t>モクセイヒン</t>
    </rPh>
    <rPh sb="4" eb="6">
      <t>カグ</t>
    </rPh>
    <rPh sb="6" eb="7">
      <t>トウ</t>
    </rPh>
    <rPh sb="7" eb="10">
      <t>セイゾウギョウ</t>
    </rPh>
    <phoneticPr fontId="9"/>
  </si>
  <si>
    <t>木材・木製品製造業</t>
    <rPh sb="0" eb="2">
      <t>モクザイ</t>
    </rPh>
    <rPh sb="3" eb="6">
      <t>モクセイヒン</t>
    </rPh>
    <rPh sb="6" eb="9">
      <t>セイゾウギョウ</t>
    </rPh>
    <phoneticPr fontId="9"/>
  </si>
  <si>
    <t>家具・装備品製造業</t>
    <rPh sb="0" eb="2">
      <t>カグ</t>
    </rPh>
    <rPh sb="3" eb="6">
      <t>ソウビヒン</t>
    </rPh>
    <rPh sb="6" eb="9">
      <t>セイゾウギョウ</t>
    </rPh>
    <phoneticPr fontId="9"/>
  </si>
  <si>
    <t>07</t>
  </si>
  <si>
    <t>紙製品製造業</t>
    <rPh sb="0" eb="3">
      <t>カミセイヒン</t>
    </rPh>
    <rPh sb="3" eb="6">
      <t>セイゾウギョウ</t>
    </rPh>
    <phoneticPr fontId="9"/>
  </si>
  <si>
    <t>パルプ・紙・紙加工品製造業</t>
    <rPh sb="4" eb="5">
      <t>カミ</t>
    </rPh>
    <rPh sb="6" eb="10">
      <t>カミカコウヒン</t>
    </rPh>
    <rPh sb="10" eb="13">
      <t>セイゾウギョウ</t>
    </rPh>
    <phoneticPr fontId="9"/>
  </si>
  <si>
    <t>08</t>
  </si>
  <si>
    <t>印刷・同関連業</t>
    <rPh sb="0" eb="2">
      <t>インサツ</t>
    </rPh>
    <rPh sb="3" eb="4">
      <t>ドウ</t>
    </rPh>
    <rPh sb="4" eb="7">
      <t>カンレンギョウ</t>
    </rPh>
    <phoneticPr fontId="9"/>
  </si>
  <si>
    <t>印刷・同関連業</t>
    <rPh sb="0" eb="2">
      <t>インサツ</t>
    </rPh>
    <rPh sb="3" eb="7">
      <t>ドウカンレンギョウ</t>
    </rPh>
    <phoneticPr fontId="9"/>
  </si>
  <si>
    <t>09</t>
  </si>
  <si>
    <t>化学工業・同類似業</t>
    <rPh sb="0" eb="2">
      <t>カガク</t>
    </rPh>
    <rPh sb="2" eb="4">
      <t>コウギョウ</t>
    </rPh>
    <rPh sb="5" eb="6">
      <t>ドウ</t>
    </rPh>
    <rPh sb="6" eb="8">
      <t>ルイジ</t>
    </rPh>
    <rPh sb="8" eb="9">
      <t>ギョウ</t>
    </rPh>
    <phoneticPr fontId="9"/>
  </si>
  <si>
    <t>化学工業</t>
    <rPh sb="0" eb="4">
      <t>カガクコウギョウ</t>
    </rPh>
    <phoneticPr fontId="9"/>
  </si>
  <si>
    <t>石油製品・石炭製品製造業</t>
    <rPh sb="0" eb="4">
      <t>セキユセイヒン</t>
    </rPh>
    <rPh sb="5" eb="9">
      <t>セキタンセイヒン</t>
    </rPh>
    <rPh sb="9" eb="12">
      <t>セイゾウギョウ</t>
    </rPh>
    <phoneticPr fontId="9"/>
  </si>
  <si>
    <t>プラスチック製品製造業</t>
    <rPh sb="6" eb="8">
      <t>セイヒン</t>
    </rPh>
    <rPh sb="8" eb="11">
      <t>セイゾウギョウ</t>
    </rPh>
    <phoneticPr fontId="9"/>
  </si>
  <si>
    <t>ゴム製品製造業</t>
    <rPh sb="2" eb="7">
      <t>セイヒンセイゾウギョウ</t>
    </rPh>
    <phoneticPr fontId="9"/>
  </si>
  <si>
    <t>窯業・土石製品製造業</t>
    <rPh sb="0" eb="2">
      <t>ヨウギョウ</t>
    </rPh>
    <rPh sb="3" eb="5">
      <t>ドセキ</t>
    </rPh>
    <rPh sb="5" eb="7">
      <t>セイヒン</t>
    </rPh>
    <rPh sb="7" eb="10">
      <t>セイゾウギョウ</t>
    </rPh>
    <phoneticPr fontId="9"/>
  </si>
  <si>
    <t>10</t>
  </si>
  <si>
    <t>金属工業</t>
    <rPh sb="0" eb="4">
      <t>キンゾクコウギョウ</t>
    </rPh>
    <phoneticPr fontId="9"/>
  </si>
  <si>
    <t>鉄鋼業</t>
    <rPh sb="0" eb="3">
      <t>テッコウギョウ</t>
    </rPh>
    <phoneticPr fontId="9"/>
  </si>
  <si>
    <t>非鉄金属製造業</t>
    <rPh sb="0" eb="1">
      <t>ヒ</t>
    </rPh>
    <rPh sb="1" eb="4">
      <t>テツキンゾク</t>
    </rPh>
    <rPh sb="4" eb="7">
      <t>セイゾウギョウ</t>
    </rPh>
    <phoneticPr fontId="9"/>
  </si>
  <si>
    <t>金属製品製造業</t>
    <rPh sb="0" eb="7">
      <t>キンゾクセイヒンセイゾウギョウ</t>
    </rPh>
    <phoneticPr fontId="9"/>
  </si>
  <si>
    <t>11</t>
  </si>
  <si>
    <t>機械器具製造業</t>
    <rPh sb="0" eb="4">
      <t>キカイキグ</t>
    </rPh>
    <rPh sb="4" eb="7">
      <t>セイゾウギョウ</t>
    </rPh>
    <phoneticPr fontId="9"/>
  </si>
  <si>
    <t>はん用機械器具製造業</t>
    <rPh sb="2" eb="3">
      <t>ヨウ</t>
    </rPh>
    <rPh sb="3" eb="7">
      <t>キカイキグ</t>
    </rPh>
    <rPh sb="7" eb="10">
      <t>セイゾウギョウ</t>
    </rPh>
    <phoneticPr fontId="9"/>
  </si>
  <si>
    <t>生産用機械器具製造業</t>
    <rPh sb="0" eb="3">
      <t>セイサンヨウ</t>
    </rPh>
    <rPh sb="3" eb="7">
      <t>キカイキグ</t>
    </rPh>
    <rPh sb="7" eb="10">
      <t>セイゾウギョウ</t>
    </rPh>
    <phoneticPr fontId="9"/>
  </si>
  <si>
    <t>業務用機械器具製造業</t>
    <rPh sb="0" eb="3">
      <t>ギョウムヨウ</t>
    </rPh>
    <rPh sb="3" eb="7">
      <t>キカイキグ</t>
    </rPh>
    <rPh sb="7" eb="10">
      <t>セイゾウギョウ</t>
    </rPh>
    <phoneticPr fontId="9"/>
  </si>
  <si>
    <t>電子部品・デバイス・電子回路製造業</t>
    <rPh sb="0" eb="4">
      <t>デンシブヒン</t>
    </rPh>
    <rPh sb="10" eb="14">
      <t>デンシカイロ</t>
    </rPh>
    <rPh sb="14" eb="17">
      <t>セイゾウギョウ</t>
    </rPh>
    <phoneticPr fontId="9"/>
  </si>
  <si>
    <t>電気機械器具製造業</t>
    <rPh sb="0" eb="4">
      <t>デンキキカイ</t>
    </rPh>
    <rPh sb="4" eb="6">
      <t>キグ</t>
    </rPh>
    <rPh sb="6" eb="9">
      <t>セイゾウギョウ</t>
    </rPh>
    <phoneticPr fontId="9"/>
  </si>
  <si>
    <t>情報通信機械器具製造業</t>
    <rPh sb="0" eb="4">
      <t>ジョウホウツウシン</t>
    </rPh>
    <rPh sb="4" eb="6">
      <t>キカイ</t>
    </rPh>
    <rPh sb="6" eb="8">
      <t>キグ</t>
    </rPh>
    <rPh sb="8" eb="11">
      <t>セイゾウギョウ</t>
    </rPh>
    <phoneticPr fontId="9"/>
  </si>
  <si>
    <t>輸送用機械器具製造業</t>
    <rPh sb="0" eb="3">
      <t>ユソウヨウ</t>
    </rPh>
    <rPh sb="3" eb="7">
      <t>キカイキグ</t>
    </rPh>
    <rPh sb="7" eb="10">
      <t>セイゾウギョウ</t>
    </rPh>
    <phoneticPr fontId="9"/>
  </si>
  <si>
    <t>12</t>
  </si>
  <si>
    <t>その他の製造業</t>
    <rPh sb="2" eb="3">
      <t>タ</t>
    </rPh>
    <rPh sb="4" eb="7">
      <t>セイゾウギョウ</t>
    </rPh>
    <phoneticPr fontId="9"/>
  </si>
  <si>
    <t>なめし革・同製品・毛皮製造業</t>
    <rPh sb="3" eb="4">
      <t>カワ</t>
    </rPh>
    <rPh sb="5" eb="8">
      <t>ドウセイヒン</t>
    </rPh>
    <rPh sb="9" eb="11">
      <t>ケガワ</t>
    </rPh>
    <rPh sb="11" eb="14">
      <t>セイゾウギョウ</t>
    </rPh>
    <phoneticPr fontId="9"/>
  </si>
  <si>
    <t>13</t>
  </si>
  <si>
    <t>卸売業</t>
    <rPh sb="0" eb="3">
      <t>オロシウリギョウ</t>
    </rPh>
    <phoneticPr fontId="9"/>
  </si>
  <si>
    <t>各種商品卸売業</t>
    <rPh sb="0" eb="4">
      <t>カクシュショウヒン</t>
    </rPh>
    <rPh sb="4" eb="7">
      <t>オロシウリギョウ</t>
    </rPh>
    <phoneticPr fontId="9"/>
  </si>
  <si>
    <t>繊維・衣服等卸売業</t>
    <rPh sb="0" eb="2">
      <t>センイ</t>
    </rPh>
    <rPh sb="3" eb="5">
      <t>イフク</t>
    </rPh>
    <rPh sb="5" eb="6">
      <t>トウ</t>
    </rPh>
    <rPh sb="6" eb="9">
      <t>オロシウリギョウ</t>
    </rPh>
    <phoneticPr fontId="9"/>
  </si>
  <si>
    <t>飲食料品卸売業</t>
    <rPh sb="0" eb="4">
      <t>インショクリョウヒン</t>
    </rPh>
    <rPh sb="4" eb="7">
      <t>オロシウリギョウ</t>
    </rPh>
    <phoneticPr fontId="9"/>
  </si>
  <si>
    <t>建築材料、鉱物、金属材料等卸売業</t>
    <rPh sb="0" eb="4">
      <t>ケンチクザイリョウ</t>
    </rPh>
    <rPh sb="5" eb="7">
      <t>コウブツ</t>
    </rPh>
    <rPh sb="8" eb="12">
      <t>キンゾクザイリョウ</t>
    </rPh>
    <rPh sb="12" eb="13">
      <t>トウ</t>
    </rPh>
    <rPh sb="13" eb="16">
      <t>オロシウリギョウ</t>
    </rPh>
    <phoneticPr fontId="9"/>
  </si>
  <si>
    <t>機械器具卸売業</t>
    <rPh sb="0" eb="4">
      <t>キカイキグ</t>
    </rPh>
    <rPh sb="4" eb="7">
      <t>オロシウリギョウ</t>
    </rPh>
    <phoneticPr fontId="9"/>
  </si>
  <si>
    <t>その他の卸売業</t>
    <rPh sb="2" eb="3">
      <t>タ</t>
    </rPh>
    <rPh sb="4" eb="7">
      <t>オロシウリギョウ</t>
    </rPh>
    <phoneticPr fontId="9"/>
  </si>
  <si>
    <t>14</t>
  </si>
  <si>
    <t>飲食料品小売業</t>
    <rPh sb="0" eb="2">
      <t>インショク</t>
    </rPh>
    <rPh sb="2" eb="3">
      <t>リョウ</t>
    </rPh>
    <rPh sb="3" eb="4">
      <t>ヒン</t>
    </rPh>
    <rPh sb="4" eb="7">
      <t>コウリギョウ</t>
    </rPh>
    <phoneticPr fontId="9"/>
  </si>
  <si>
    <t>飲食料品小売業</t>
    <rPh sb="0" eb="4">
      <t>インショクリョウヒン</t>
    </rPh>
    <rPh sb="4" eb="7">
      <t>コウリギョウ</t>
    </rPh>
    <phoneticPr fontId="9"/>
  </si>
  <si>
    <t>15</t>
  </si>
  <si>
    <t>飲食料品以外の小売業</t>
    <rPh sb="0" eb="2">
      <t>インショク</t>
    </rPh>
    <rPh sb="2" eb="3">
      <t>リョウ</t>
    </rPh>
    <rPh sb="3" eb="4">
      <t>ヒン</t>
    </rPh>
    <rPh sb="4" eb="6">
      <t>イガイ</t>
    </rPh>
    <rPh sb="7" eb="10">
      <t>コウリギョウ</t>
    </rPh>
    <phoneticPr fontId="9"/>
  </si>
  <si>
    <t>各種商品小売業</t>
    <rPh sb="0" eb="4">
      <t>カクシュショウヒン</t>
    </rPh>
    <rPh sb="4" eb="7">
      <t>コウリギョウ</t>
    </rPh>
    <phoneticPr fontId="9"/>
  </si>
  <si>
    <t>織物・衣服・身の回り品小売業</t>
    <rPh sb="0" eb="2">
      <t>オリモノ</t>
    </rPh>
    <rPh sb="3" eb="5">
      <t>イフク</t>
    </rPh>
    <rPh sb="6" eb="7">
      <t>ミ</t>
    </rPh>
    <rPh sb="8" eb="9">
      <t>マワ</t>
    </rPh>
    <rPh sb="10" eb="11">
      <t>ヒン</t>
    </rPh>
    <rPh sb="11" eb="14">
      <t>コウリギョウ</t>
    </rPh>
    <phoneticPr fontId="9"/>
  </si>
  <si>
    <t>機械器具小売業</t>
    <rPh sb="0" eb="4">
      <t>キカイキグ</t>
    </rPh>
    <rPh sb="4" eb="7">
      <t>コウリギョウ</t>
    </rPh>
    <phoneticPr fontId="9"/>
  </si>
  <si>
    <t>その他の小売業</t>
    <rPh sb="2" eb="3">
      <t>タ</t>
    </rPh>
    <rPh sb="4" eb="7">
      <t>コウリギョウ</t>
    </rPh>
    <phoneticPr fontId="9"/>
  </si>
  <si>
    <t>無店舗小売業</t>
    <rPh sb="0" eb="3">
      <t>ムテンポ</t>
    </rPh>
    <rPh sb="3" eb="6">
      <t>コウリギョウ</t>
    </rPh>
    <phoneticPr fontId="9"/>
  </si>
  <si>
    <t>16</t>
  </si>
  <si>
    <t>金融業、保険業</t>
    <rPh sb="0" eb="3">
      <t>キンユウギョウ</t>
    </rPh>
    <rPh sb="4" eb="7">
      <t>ホケンギョウ</t>
    </rPh>
    <phoneticPr fontId="9"/>
  </si>
  <si>
    <t>銀行業</t>
    <rPh sb="0" eb="3">
      <t>ギンコウギョウ</t>
    </rPh>
    <phoneticPr fontId="9"/>
  </si>
  <si>
    <t>協同組織金融業</t>
    <rPh sb="0" eb="7">
      <t>キョウドウソシキキンユウギョウ</t>
    </rPh>
    <phoneticPr fontId="9"/>
  </si>
  <si>
    <t>賃金業、クレジットカード業等非預金信用機関</t>
    <rPh sb="0" eb="3">
      <t>チンギンギョウ</t>
    </rPh>
    <rPh sb="12" eb="13">
      <t>ギョウ</t>
    </rPh>
    <rPh sb="13" eb="14">
      <t>トウ</t>
    </rPh>
    <rPh sb="14" eb="15">
      <t>ヒ</t>
    </rPh>
    <rPh sb="15" eb="17">
      <t>ヨキン</t>
    </rPh>
    <rPh sb="17" eb="21">
      <t>シンヨウキカン</t>
    </rPh>
    <phoneticPr fontId="9"/>
  </si>
  <si>
    <t>金融商品取引業、商品先物取引業</t>
    <rPh sb="0" eb="4">
      <t>キンユウショウヒン</t>
    </rPh>
    <rPh sb="4" eb="7">
      <t>トリヒキギョウ</t>
    </rPh>
    <rPh sb="8" eb="15">
      <t>ショウヒンサキモノトリヒキギョウ</t>
    </rPh>
    <phoneticPr fontId="9"/>
  </si>
  <si>
    <t>補助的金融業等</t>
    <rPh sb="0" eb="3">
      <t>ホジョテキ</t>
    </rPh>
    <rPh sb="3" eb="6">
      <t>キンユウギョウ</t>
    </rPh>
    <rPh sb="6" eb="7">
      <t>トウ</t>
    </rPh>
    <phoneticPr fontId="9"/>
  </si>
  <si>
    <t>保険業</t>
    <rPh sb="0" eb="3">
      <t>ホケンギョウ</t>
    </rPh>
    <phoneticPr fontId="9"/>
  </si>
  <si>
    <t>17</t>
  </si>
  <si>
    <t>不動産業、物品賃貸業</t>
    <rPh sb="0" eb="4">
      <t>フドウサンギョウ</t>
    </rPh>
    <rPh sb="5" eb="7">
      <t>ブッピン</t>
    </rPh>
    <rPh sb="7" eb="10">
      <t>チンタイギョウ</t>
    </rPh>
    <phoneticPr fontId="9"/>
  </si>
  <si>
    <t>不動産取引業</t>
    <rPh sb="0" eb="6">
      <t>フドウサントリヒキギョウ</t>
    </rPh>
    <phoneticPr fontId="9"/>
  </si>
  <si>
    <t>不動産賃貸業・管理業</t>
    <rPh sb="0" eb="6">
      <t>フドウサンチンタイギョウ</t>
    </rPh>
    <rPh sb="7" eb="10">
      <t>カンリギョウ</t>
    </rPh>
    <phoneticPr fontId="9"/>
  </si>
  <si>
    <t>物品賃貸業</t>
    <rPh sb="0" eb="5">
      <t>ブッピンチンタイギョウ</t>
    </rPh>
    <phoneticPr fontId="9"/>
  </si>
  <si>
    <t>18</t>
  </si>
  <si>
    <t>運輸業</t>
    <rPh sb="0" eb="3">
      <t>ウンユギョウ</t>
    </rPh>
    <phoneticPr fontId="9"/>
  </si>
  <si>
    <t>鉄道業</t>
    <rPh sb="0" eb="3">
      <t>テツドウギョウ</t>
    </rPh>
    <phoneticPr fontId="9"/>
  </si>
  <si>
    <t>道路旅客運送業</t>
    <rPh sb="0" eb="4">
      <t>ドウロリョカク</t>
    </rPh>
    <rPh sb="4" eb="7">
      <t>ウンソウギョウ</t>
    </rPh>
    <phoneticPr fontId="9"/>
  </si>
  <si>
    <t>道路貨物運送業</t>
    <rPh sb="0" eb="2">
      <t>ドウロ</t>
    </rPh>
    <rPh sb="2" eb="6">
      <t>カモツウンソウ</t>
    </rPh>
    <rPh sb="6" eb="7">
      <t>ギョウ</t>
    </rPh>
    <phoneticPr fontId="9"/>
  </si>
  <si>
    <t>水運業</t>
    <rPh sb="0" eb="3">
      <t>スイウンギョウ</t>
    </rPh>
    <phoneticPr fontId="9"/>
  </si>
  <si>
    <t>航空運輸業</t>
    <rPh sb="0" eb="2">
      <t>コウクウ</t>
    </rPh>
    <rPh sb="2" eb="5">
      <t>ウンユギョウ</t>
    </rPh>
    <phoneticPr fontId="9"/>
  </si>
  <si>
    <t>倉庫業</t>
    <rPh sb="0" eb="3">
      <t>ソウコギョウ</t>
    </rPh>
    <phoneticPr fontId="9"/>
  </si>
  <si>
    <t>運輸に付帯するサービス業</t>
    <rPh sb="0" eb="2">
      <t>ウンユ</t>
    </rPh>
    <rPh sb="3" eb="5">
      <t>フタイ</t>
    </rPh>
    <rPh sb="11" eb="12">
      <t>ギョウ</t>
    </rPh>
    <phoneticPr fontId="9"/>
  </si>
  <si>
    <t>郵便業</t>
    <rPh sb="0" eb="3">
      <t>ユウビンギョウ</t>
    </rPh>
    <phoneticPr fontId="9"/>
  </si>
  <si>
    <t>19</t>
  </si>
  <si>
    <t>情報通信業</t>
    <rPh sb="0" eb="5">
      <t>ジョウホウツウシンギョウ</t>
    </rPh>
    <phoneticPr fontId="9"/>
  </si>
  <si>
    <t>通信業</t>
    <rPh sb="0" eb="3">
      <t>ツウシンギョウ</t>
    </rPh>
    <phoneticPr fontId="9"/>
  </si>
  <si>
    <t>放送業</t>
    <rPh sb="0" eb="3">
      <t>ホウソウギョウ</t>
    </rPh>
    <phoneticPr fontId="9"/>
  </si>
  <si>
    <t>情報サービス業</t>
    <rPh sb="0" eb="2">
      <t>ジョウホウ</t>
    </rPh>
    <rPh sb="6" eb="7">
      <t>ギョウ</t>
    </rPh>
    <phoneticPr fontId="9"/>
  </si>
  <si>
    <t>インターネット付帯サービス業</t>
    <rPh sb="7" eb="9">
      <t>フタイ</t>
    </rPh>
    <rPh sb="13" eb="14">
      <t>ギョウ</t>
    </rPh>
    <phoneticPr fontId="9"/>
  </si>
  <si>
    <t>映像・音声・文字情報制作業</t>
    <rPh sb="0" eb="2">
      <t>エイゾウ</t>
    </rPh>
    <rPh sb="3" eb="5">
      <t>オンセイ</t>
    </rPh>
    <rPh sb="6" eb="8">
      <t>モジ</t>
    </rPh>
    <rPh sb="8" eb="10">
      <t>ジョウホウ</t>
    </rPh>
    <rPh sb="10" eb="13">
      <t>セイサクギョウ</t>
    </rPh>
    <phoneticPr fontId="9"/>
  </si>
  <si>
    <t>20</t>
  </si>
  <si>
    <t>電気・ガス・熱供給・水道業</t>
    <rPh sb="0" eb="2">
      <t>デンキ</t>
    </rPh>
    <rPh sb="6" eb="9">
      <t>ネツキョウキュウ</t>
    </rPh>
    <rPh sb="10" eb="13">
      <t>スイドウギョウ</t>
    </rPh>
    <phoneticPr fontId="9"/>
  </si>
  <si>
    <t>電気業</t>
    <rPh sb="0" eb="3">
      <t>デンキギョウ</t>
    </rPh>
    <phoneticPr fontId="9"/>
  </si>
  <si>
    <t>ガス業</t>
    <rPh sb="2" eb="3">
      <t>ギョウ</t>
    </rPh>
    <phoneticPr fontId="9"/>
  </si>
  <si>
    <t>熱供給業</t>
    <rPh sb="0" eb="1">
      <t>ネツ</t>
    </rPh>
    <rPh sb="1" eb="3">
      <t>キョウキュウ</t>
    </rPh>
    <rPh sb="3" eb="4">
      <t>ギョウ</t>
    </rPh>
    <phoneticPr fontId="9"/>
  </si>
  <si>
    <t>水道業</t>
    <rPh sb="0" eb="3">
      <t>スイドウギョウ</t>
    </rPh>
    <phoneticPr fontId="9"/>
  </si>
  <si>
    <t>21</t>
  </si>
  <si>
    <t>宿泊業、飲食サービス業</t>
    <rPh sb="0" eb="3">
      <t>シュクハクギョウ</t>
    </rPh>
    <rPh sb="4" eb="6">
      <t>インショク</t>
    </rPh>
    <rPh sb="10" eb="11">
      <t>ギョウ</t>
    </rPh>
    <phoneticPr fontId="9"/>
  </si>
  <si>
    <t>宿泊業</t>
    <rPh sb="0" eb="3">
      <t>シュクハクギョウ</t>
    </rPh>
    <phoneticPr fontId="9"/>
  </si>
  <si>
    <t>飲食店</t>
    <rPh sb="0" eb="3">
      <t>インショクテン</t>
    </rPh>
    <phoneticPr fontId="9"/>
  </si>
  <si>
    <t>持ち帰り・配達飲食サービス業</t>
    <rPh sb="0" eb="1">
      <t>モ</t>
    </rPh>
    <rPh sb="2" eb="3">
      <t>カエ</t>
    </rPh>
    <rPh sb="5" eb="9">
      <t>ハイタツインショク</t>
    </rPh>
    <rPh sb="13" eb="14">
      <t>ギョウ</t>
    </rPh>
    <phoneticPr fontId="9"/>
  </si>
  <si>
    <t>22</t>
  </si>
  <si>
    <t>医療、福祉</t>
    <rPh sb="0" eb="2">
      <t>イリョウ</t>
    </rPh>
    <rPh sb="3" eb="5">
      <t>フクシ</t>
    </rPh>
    <phoneticPr fontId="9"/>
  </si>
  <si>
    <t>医療業</t>
    <rPh sb="0" eb="3">
      <t>イリョウギョウ</t>
    </rPh>
    <phoneticPr fontId="9"/>
  </si>
  <si>
    <t>保健衛生</t>
    <rPh sb="0" eb="4">
      <t>ホケンエイセイ</t>
    </rPh>
    <phoneticPr fontId="9"/>
  </si>
  <si>
    <t>社会保険・社会福祉・介護事業</t>
    <rPh sb="0" eb="4">
      <t>シャカイホケン</t>
    </rPh>
    <rPh sb="5" eb="9">
      <t>シャカイフクシ</t>
    </rPh>
    <rPh sb="10" eb="12">
      <t>カイゴ</t>
    </rPh>
    <rPh sb="12" eb="14">
      <t>ジギョウ</t>
    </rPh>
    <phoneticPr fontId="9"/>
  </si>
  <si>
    <t>23</t>
  </si>
  <si>
    <t>教育・学習支援業</t>
    <rPh sb="0" eb="2">
      <t>キョウイク</t>
    </rPh>
    <rPh sb="3" eb="5">
      <t>ガクシュウ</t>
    </rPh>
    <rPh sb="5" eb="8">
      <t>シエンギョウ</t>
    </rPh>
    <phoneticPr fontId="9"/>
  </si>
  <si>
    <t>学校教育</t>
    <rPh sb="0" eb="4">
      <t>ガッコウキョウイク</t>
    </rPh>
    <phoneticPr fontId="9"/>
  </si>
  <si>
    <t>その他の教育、学習支援業</t>
    <rPh sb="2" eb="3">
      <t>タ</t>
    </rPh>
    <rPh sb="4" eb="6">
      <t>キョウイク</t>
    </rPh>
    <rPh sb="7" eb="9">
      <t>ガクシュウ</t>
    </rPh>
    <rPh sb="9" eb="12">
      <t>シエンギョウ</t>
    </rPh>
    <phoneticPr fontId="9"/>
  </si>
  <si>
    <t>24</t>
  </si>
  <si>
    <t>複合サービス業</t>
    <rPh sb="0" eb="2">
      <t>フクゴウ</t>
    </rPh>
    <rPh sb="6" eb="7">
      <t>ギョウ</t>
    </rPh>
    <phoneticPr fontId="9"/>
  </si>
  <si>
    <t>郵便局</t>
    <rPh sb="0" eb="3">
      <t>ユウビンキョク</t>
    </rPh>
    <phoneticPr fontId="9"/>
  </si>
  <si>
    <t>協同組合</t>
    <rPh sb="0" eb="4">
      <t>キョウドウクミアイ</t>
    </rPh>
    <phoneticPr fontId="9"/>
  </si>
  <si>
    <t>25</t>
  </si>
  <si>
    <t>生活関連サービス業、娯楽業</t>
    <rPh sb="0" eb="4">
      <t>セイカツカンレン</t>
    </rPh>
    <rPh sb="8" eb="9">
      <t>ギョウ</t>
    </rPh>
    <rPh sb="10" eb="13">
      <t>ゴラクギョウ</t>
    </rPh>
    <phoneticPr fontId="9"/>
  </si>
  <si>
    <t>洗濯・理容・美容・浴場業</t>
    <rPh sb="0" eb="2">
      <t>センタク</t>
    </rPh>
    <rPh sb="3" eb="5">
      <t>リヨウ</t>
    </rPh>
    <rPh sb="6" eb="8">
      <t>ビヨウ</t>
    </rPh>
    <rPh sb="9" eb="11">
      <t>ヨクジョウ</t>
    </rPh>
    <rPh sb="11" eb="12">
      <t>ギョウ</t>
    </rPh>
    <phoneticPr fontId="9"/>
  </si>
  <si>
    <t>その他の生活関連サービス業</t>
    <rPh sb="2" eb="3">
      <t>タ</t>
    </rPh>
    <rPh sb="4" eb="6">
      <t>セイカツ</t>
    </rPh>
    <rPh sb="6" eb="8">
      <t>カンレン</t>
    </rPh>
    <rPh sb="12" eb="13">
      <t>ギョウ</t>
    </rPh>
    <phoneticPr fontId="9"/>
  </si>
  <si>
    <t>娯楽業</t>
    <rPh sb="0" eb="3">
      <t>ゴラクギョウ</t>
    </rPh>
    <phoneticPr fontId="9"/>
  </si>
  <si>
    <t>26</t>
  </si>
  <si>
    <t>労働者派遣業</t>
    <rPh sb="0" eb="3">
      <t>ロウドウシャ</t>
    </rPh>
    <rPh sb="3" eb="6">
      <t>ハケンギョウ</t>
    </rPh>
    <phoneticPr fontId="9"/>
  </si>
  <si>
    <t>職業紹介・労働者派遣業</t>
    <rPh sb="0" eb="4">
      <t>ショクギョウショウカイ</t>
    </rPh>
    <rPh sb="5" eb="8">
      <t>ロウドウシャ</t>
    </rPh>
    <rPh sb="8" eb="11">
      <t>ハケンギョウ</t>
    </rPh>
    <phoneticPr fontId="9"/>
  </si>
  <si>
    <t>27</t>
  </si>
  <si>
    <t>学術研究、専門・技術サービス業</t>
    <rPh sb="0" eb="4">
      <t>ガクジュツケンキュウ</t>
    </rPh>
    <rPh sb="5" eb="7">
      <t>センモン</t>
    </rPh>
    <rPh sb="8" eb="10">
      <t>ギジュツ</t>
    </rPh>
    <rPh sb="14" eb="15">
      <t>ギョウ</t>
    </rPh>
    <phoneticPr fontId="9"/>
  </si>
  <si>
    <t>学術・開発研究機関</t>
    <rPh sb="0" eb="2">
      <t>ガクジュツ</t>
    </rPh>
    <rPh sb="3" eb="9">
      <t>カイハツケンキュウキカン</t>
    </rPh>
    <phoneticPr fontId="9"/>
  </si>
  <si>
    <t>専門サービス業</t>
    <rPh sb="0" eb="2">
      <t>センモン</t>
    </rPh>
    <rPh sb="6" eb="7">
      <t>ギョウ</t>
    </rPh>
    <phoneticPr fontId="9"/>
  </si>
  <si>
    <t>広告業</t>
    <rPh sb="0" eb="3">
      <t>コウコクギョウ</t>
    </rPh>
    <phoneticPr fontId="9"/>
  </si>
  <si>
    <t>技術サービス業</t>
    <rPh sb="0" eb="2">
      <t>ギジュツ</t>
    </rPh>
    <rPh sb="6" eb="7">
      <t>ギョウ</t>
    </rPh>
    <phoneticPr fontId="9"/>
  </si>
  <si>
    <t>28</t>
  </si>
  <si>
    <t>その他のサービス業</t>
    <rPh sb="2" eb="3">
      <t>タ</t>
    </rPh>
    <rPh sb="8" eb="9">
      <t>ギョウ</t>
    </rPh>
    <phoneticPr fontId="9"/>
  </si>
  <si>
    <t>廃棄物処理業</t>
    <rPh sb="0" eb="6">
      <t>ハイキブツショリギョウ</t>
    </rPh>
    <phoneticPr fontId="9"/>
  </si>
  <si>
    <t>自動車整備業</t>
    <rPh sb="0" eb="3">
      <t>ジドウシャ</t>
    </rPh>
    <rPh sb="3" eb="6">
      <t>セイビギョウ</t>
    </rPh>
    <phoneticPr fontId="9"/>
  </si>
  <si>
    <t>機械等修理業</t>
    <rPh sb="0" eb="2">
      <t>キカイ</t>
    </rPh>
    <rPh sb="2" eb="3">
      <t>トウ</t>
    </rPh>
    <rPh sb="3" eb="6">
      <t>シュウリギョウ</t>
    </rPh>
    <phoneticPr fontId="9"/>
  </si>
  <si>
    <t>その他の事業サービス業</t>
    <rPh sb="2" eb="3">
      <t>タ</t>
    </rPh>
    <rPh sb="4" eb="6">
      <t>ジギョウ</t>
    </rPh>
    <rPh sb="10" eb="11">
      <t>ギョウ</t>
    </rPh>
    <phoneticPr fontId="9"/>
  </si>
  <si>
    <t>政治・経済・文化団体</t>
    <rPh sb="0" eb="2">
      <t>セイジ</t>
    </rPh>
    <rPh sb="3" eb="5">
      <t>ケイザイ</t>
    </rPh>
    <rPh sb="6" eb="10">
      <t>ブンカダンタイ</t>
    </rPh>
    <phoneticPr fontId="9"/>
  </si>
  <si>
    <t>宗教</t>
    <rPh sb="0" eb="2">
      <t>シュウキョウ</t>
    </rPh>
    <phoneticPr fontId="9"/>
  </si>
  <si>
    <t>外国公務</t>
    <rPh sb="0" eb="4">
      <t>ガイコクコウム</t>
    </rPh>
    <phoneticPr fontId="9"/>
  </si>
  <si>
    <t>29</t>
    <phoneticPr fontId="9"/>
  </si>
  <si>
    <t>公務</t>
    <rPh sb="0" eb="2">
      <t>コウム</t>
    </rPh>
    <phoneticPr fontId="9"/>
  </si>
  <si>
    <t>国家公務</t>
    <rPh sb="0" eb="2">
      <t>コッカ</t>
    </rPh>
    <rPh sb="2" eb="4">
      <t>コウム</t>
    </rPh>
    <phoneticPr fontId="9"/>
  </si>
  <si>
    <t>地方公務</t>
    <rPh sb="0" eb="2">
      <t>チホウ</t>
    </rPh>
    <rPh sb="2" eb="4">
      <t>コウム</t>
    </rPh>
    <phoneticPr fontId="9"/>
  </si>
  <si>
    <t>事　業　所　名</t>
    <rPh sb="0" eb="1">
      <t>コト</t>
    </rPh>
    <rPh sb="2" eb="3">
      <t>ギョウ</t>
    </rPh>
    <rPh sb="4" eb="5">
      <t>ショ</t>
    </rPh>
    <rPh sb="6" eb="7">
      <t>メイ</t>
    </rPh>
    <phoneticPr fontId="7"/>
  </si>
  <si>
    <t>事　業　場　数</t>
    <rPh sb="0" eb="1">
      <t>コト</t>
    </rPh>
    <rPh sb="2" eb="3">
      <t>ギョウ</t>
    </rPh>
    <rPh sb="4" eb="5">
      <t>バ</t>
    </rPh>
    <rPh sb="6" eb="7">
      <t>スウ</t>
    </rPh>
    <phoneticPr fontId="7"/>
  </si>
  <si>
    <t>従　業　員　数</t>
    <rPh sb="0" eb="1">
      <t>ジュウ</t>
    </rPh>
    <rPh sb="2" eb="3">
      <t>ギョウ</t>
    </rPh>
    <rPh sb="4" eb="5">
      <t>イン</t>
    </rPh>
    <rPh sb="6" eb="7">
      <t>スウ</t>
    </rPh>
    <phoneticPr fontId="7"/>
  </si>
  <si>
    <t>被 保 険 者 数</t>
    <rPh sb="0" eb="1">
      <t>ヒ</t>
    </rPh>
    <rPh sb="2" eb="3">
      <t>タモツ</t>
    </rPh>
    <rPh sb="4" eb="5">
      <t>ケン</t>
    </rPh>
    <rPh sb="6" eb="7">
      <t>モノ</t>
    </rPh>
    <rPh sb="8" eb="9">
      <t>スウ</t>
    </rPh>
    <phoneticPr fontId="7"/>
  </si>
  <si>
    <t>職　　　　　　種</t>
    <rPh sb="0" eb="1">
      <t>ショク</t>
    </rPh>
    <rPh sb="7" eb="8">
      <t>シュ</t>
    </rPh>
    <phoneticPr fontId="7"/>
  </si>
  <si>
    <t>レポート記入日</t>
    <rPh sb="4" eb="7">
      <t>キニュウビ</t>
    </rPh>
    <phoneticPr fontId="7"/>
  </si>
  <si>
    <t>備　　　考</t>
    <rPh sb="0" eb="1">
      <t>ビ</t>
    </rPh>
    <rPh sb="4" eb="5">
      <t>コウ</t>
    </rPh>
    <phoneticPr fontId="7"/>
  </si>
  <si>
    <t>判　　定</t>
    <rPh sb="0" eb="1">
      <t>ハン</t>
    </rPh>
    <rPh sb="3" eb="4">
      <t>テイ</t>
    </rPh>
    <phoneticPr fontId="7"/>
  </si>
  <si>
    <t>※「加入健康保険組合名」は"健康保険組合"を除いて入力してください。</t>
    <rPh sb="14" eb="16">
      <t>ケンコウ</t>
    </rPh>
    <rPh sb="16" eb="17">
      <t>ホ</t>
    </rPh>
    <rPh sb="17" eb="18">
      <t>ケン</t>
    </rPh>
    <rPh sb="18" eb="20">
      <t>クミアイ</t>
    </rPh>
    <rPh sb="22" eb="23">
      <t>ノゾ</t>
    </rPh>
    <rPh sb="25" eb="27">
      <t>ニュウリョク</t>
    </rPh>
    <phoneticPr fontId="7"/>
  </si>
  <si>
    <t>年度における従業員の事業者健診の受診率</t>
    <phoneticPr fontId="7"/>
  </si>
  <si>
    <t>　（妊娠中・産休・育休・休職中　等）</t>
    <phoneticPr fontId="7"/>
  </si>
  <si>
    <t>健康企業宣言システム　実施結果レポートの記載方法等について</t>
  </si>
  <si>
    <t>実施結果レポートは次のシートで構成されます</t>
    <rPh sb="0" eb="4">
      <t>ジッシケッカ</t>
    </rPh>
    <rPh sb="9" eb="10">
      <t>ツギ</t>
    </rPh>
    <rPh sb="15" eb="17">
      <t>コウセイ</t>
    </rPh>
    <phoneticPr fontId="7"/>
  </si>
  <si>
    <r>
      <rPr>
        <b/>
        <sz val="11"/>
        <color theme="1"/>
        <rFont val="游ゴシック"/>
        <family val="3"/>
        <charset val="128"/>
        <scheme val="minor"/>
      </rPr>
      <t>「入力説明」</t>
    </r>
    <r>
      <rPr>
        <sz val="11"/>
        <color theme="1"/>
        <rFont val="游ゴシック"/>
        <family val="2"/>
        <scheme val="minor"/>
      </rPr>
      <t>：本シートです。実施結果レポート「入力シート」の使用方法を解説します。</t>
    </r>
    <rPh sb="1" eb="5">
      <t>ニュウリョクセツメイ</t>
    </rPh>
    <rPh sb="7" eb="8">
      <t>ホン</t>
    </rPh>
    <rPh sb="14" eb="18">
      <t>ジッシケッカ</t>
    </rPh>
    <rPh sb="23" eb="25">
      <t>ニュウリョク</t>
    </rPh>
    <rPh sb="30" eb="34">
      <t>シヨウホウホウ</t>
    </rPh>
    <rPh sb="35" eb="37">
      <t>カイセツ</t>
    </rPh>
    <phoneticPr fontId="7"/>
  </si>
  <si>
    <r>
      <rPr>
        <b/>
        <sz val="11"/>
        <color theme="1"/>
        <rFont val="游ゴシック"/>
        <family val="3"/>
        <charset val="128"/>
        <scheme val="minor"/>
      </rPr>
      <t>「入力シート」</t>
    </r>
    <r>
      <rPr>
        <sz val="11"/>
        <color theme="1"/>
        <rFont val="游ゴシック"/>
        <family val="2"/>
        <scheme val="minor"/>
      </rPr>
      <t>：実施結果レポートを入力します。健保組合及び東京連合会はこのシートを基に採点します。</t>
    </r>
    <rPh sb="1" eb="3">
      <t>ニュウリョク</t>
    </rPh>
    <rPh sb="8" eb="12">
      <t>ジッシケッカ</t>
    </rPh>
    <rPh sb="17" eb="19">
      <t>ニュウリョク</t>
    </rPh>
    <rPh sb="23" eb="28">
      <t>ケンポクミアイオヨ</t>
    </rPh>
    <rPh sb="29" eb="34">
      <t>トウキョウレンゴウカイ</t>
    </rPh>
    <rPh sb="41" eb="42">
      <t>モト</t>
    </rPh>
    <rPh sb="43" eb="45">
      <t>サイテン</t>
    </rPh>
    <phoneticPr fontId="7"/>
  </si>
  <si>
    <t>申請画面の【企業情報入力欄】「実施結果レポートダウンロード」ボタンよりダウンロードし、</t>
    <rPh sb="0" eb="4">
      <t>シンセイガメン</t>
    </rPh>
    <rPh sb="6" eb="8">
      <t>キギョウ</t>
    </rPh>
    <rPh sb="8" eb="10">
      <t>ジョウホウ</t>
    </rPh>
    <rPh sb="10" eb="12">
      <t>ニュウリョク</t>
    </rPh>
    <rPh sb="12" eb="13">
      <t>ラン</t>
    </rPh>
    <rPh sb="15" eb="17">
      <t>ジッシ</t>
    </rPh>
    <rPh sb="17" eb="19">
      <t>ケッカ</t>
    </rPh>
    <phoneticPr fontId="7"/>
  </si>
  <si>
    <t>ご使用のPCの任意の場所にダウンロードしてお使いください。</t>
    <phoneticPr fontId="7"/>
  </si>
  <si>
    <t>入力シートへの入力方法</t>
    <rPh sb="0" eb="2">
      <t>ニュウリョク</t>
    </rPh>
    <rPh sb="7" eb="11">
      <t>ニュウリョクホウホウ</t>
    </rPh>
    <phoneticPr fontId="7"/>
  </si>
  <si>
    <t>事業所入力欄</t>
    <rPh sb="0" eb="3">
      <t>ジギョウショ</t>
    </rPh>
    <rPh sb="3" eb="6">
      <t>ニュウリョクラン</t>
    </rPh>
    <phoneticPr fontId="7"/>
  </si>
  <si>
    <t>①事業所情報を入力します。</t>
    <rPh sb="1" eb="4">
      <t>ジギョウショ</t>
    </rPh>
    <rPh sb="4" eb="6">
      <t>ジョウホウ</t>
    </rPh>
    <rPh sb="7" eb="9">
      <t>ニュウリョク</t>
    </rPh>
    <phoneticPr fontId="7"/>
  </si>
  <si>
    <t>申請種別を選択したのち、「レポート作成・申請注意事項」にチェックを入力して下さい。</t>
    <rPh sb="0" eb="4">
      <t>シンセイシュベツ</t>
    </rPh>
    <rPh sb="5" eb="7">
      <t>センタク</t>
    </rPh>
    <rPh sb="17" eb="19">
      <t>サクセイ</t>
    </rPh>
    <rPh sb="20" eb="26">
      <t>シンセイチュウイジコウ</t>
    </rPh>
    <rPh sb="33" eb="35">
      <t>ニュウリョク</t>
    </rPh>
    <rPh sb="37" eb="38">
      <t>クダ</t>
    </rPh>
    <phoneticPr fontId="7"/>
  </si>
  <si>
    <t>実施結果報告は事業主記入欄に記載します。</t>
    <rPh sb="0" eb="6">
      <t>ジッシケッカホウコク</t>
    </rPh>
    <rPh sb="7" eb="13">
      <t>ジギョウヌシキニュウラン</t>
    </rPh>
    <rPh sb="14" eb="16">
      <t>キサイ</t>
    </rPh>
    <phoneticPr fontId="7"/>
  </si>
  <si>
    <t>②実施結果を入力します。</t>
    <rPh sb="1" eb="5">
      <t>ジッシケッカ</t>
    </rPh>
    <rPh sb="6" eb="8">
      <t>ニュウリョク</t>
    </rPh>
    <phoneticPr fontId="7"/>
  </si>
  <si>
    <t>③入力したレポートファイルを申請に添付します</t>
    <rPh sb="1" eb="3">
      <t>ニュウリョク</t>
    </rPh>
    <rPh sb="14" eb="16">
      <t>シンセイ</t>
    </rPh>
    <rPh sb="17" eb="19">
      <t>テンプ</t>
    </rPh>
    <phoneticPr fontId="7"/>
  </si>
  <si>
    <t>記載したレポートは、企業宣言システム、申請画面のレポートファイル「添付」ボタンから添付します。</t>
    <rPh sb="0" eb="2">
      <t>キサイ</t>
    </rPh>
    <rPh sb="10" eb="14">
      <t>キギョウセンゲン</t>
    </rPh>
    <rPh sb="19" eb="23">
      <t>シンセイガメン</t>
    </rPh>
    <rPh sb="33" eb="35">
      <t>テンプ</t>
    </rPh>
    <rPh sb="41" eb="43">
      <t>テンプ</t>
    </rPh>
    <phoneticPr fontId="7"/>
  </si>
  <si>
    <t>「添付」ボタンをクリックし入力したレポートファイル</t>
    <phoneticPr fontId="7"/>
  </si>
  <si>
    <t>を選び申請に添付してください。</t>
    <rPh sb="1" eb="2">
      <t>エラ</t>
    </rPh>
    <rPh sb="3" eb="5">
      <t>シンセイ</t>
    </rPh>
    <rPh sb="6" eb="8">
      <t>テンプ</t>
    </rPh>
    <phoneticPr fontId="7"/>
  </si>
  <si>
    <t>健保組合入力欄</t>
    <rPh sb="0" eb="4">
      <t>ケンポクミアイ</t>
    </rPh>
    <rPh sb="4" eb="6">
      <t>ニュウリョク</t>
    </rPh>
    <rPh sb="6" eb="7">
      <t>ラン</t>
    </rPh>
    <phoneticPr fontId="7"/>
  </si>
  <si>
    <t>事業所が記載した「実施結果レポート」は【企業情報入力欄】のレポートファイルより</t>
    <rPh sb="0" eb="3">
      <t>ジギョウショ</t>
    </rPh>
    <rPh sb="4" eb="6">
      <t>キサイ</t>
    </rPh>
    <rPh sb="9" eb="13">
      <t>ジッシケッカ</t>
    </rPh>
    <phoneticPr fontId="7"/>
  </si>
  <si>
    <t>ダウンロードしてください。</t>
    <phoneticPr fontId="7"/>
  </si>
  <si>
    <t>①事業所情報を確認し、必要に応じて補正欄に記載します。</t>
    <rPh sb="1" eb="6">
      <t>ジギョウショジョウホウ</t>
    </rPh>
    <rPh sb="7" eb="9">
      <t>カクニン</t>
    </rPh>
    <rPh sb="11" eb="13">
      <t>ヒツヨウ</t>
    </rPh>
    <rPh sb="14" eb="15">
      <t>オウ</t>
    </rPh>
    <rPh sb="17" eb="20">
      <t>ホセイラン</t>
    </rPh>
    <rPh sb="21" eb="23">
      <t>キサイ</t>
    </rPh>
    <phoneticPr fontId="7"/>
  </si>
  <si>
    <t>ダウンロードした実施結果レポートはご使用のパソコンの任意の場所に保存し、健保組合レポート</t>
    <rPh sb="8" eb="12">
      <t>ジッシケッカ</t>
    </rPh>
    <rPh sb="18" eb="20">
      <t>シヨウ</t>
    </rPh>
    <rPh sb="26" eb="28">
      <t>ニンイ</t>
    </rPh>
    <rPh sb="29" eb="31">
      <t>バショ</t>
    </rPh>
    <rPh sb="32" eb="34">
      <t>ホゾン</t>
    </rPh>
    <rPh sb="36" eb="40">
      <t>ケンポクミアイ</t>
    </rPh>
    <phoneticPr fontId="7"/>
  </si>
  <si>
    <t>採点を行い、決裁伺時に添付してください。</t>
    <phoneticPr fontId="7"/>
  </si>
  <si>
    <t>事業所が入力した事業所情報を確認し、修正があれば補正欄に記載します。</t>
    <rPh sb="0" eb="3">
      <t>ジギョウショ</t>
    </rPh>
    <rPh sb="4" eb="6">
      <t>ニュウリョク</t>
    </rPh>
    <rPh sb="8" eb="11">
      <t>ジギョウショ</t>
    </rPh>
    <rPh sb="11" eb="13">
      <t>ジョウホウ</t>
    </rPh>
    <rPh sb="14" eb="16">
      <t>カクニン</t>
    </rPh>
    <rPh sb="18" eb="20">
      <t>シュウセイ</t>
    </rPh>
    <rPh sb="24" eb="27">
      <t>ホセイラン</t>
    </rPh>
    <rPh sb="28" eb="30">
      <t>キサイ</t>
    </rPh>
    <phoneticPr fontId="7"/>
  </si>
  <si>
    <t>補正欄は東京連合会でも使用することがあります。</t>
    <rPh sb="0" eb="3">
      <t>ホセイラン</t>
    </rPh>
    <rPh sb="4" eb="6">
      <t>トウキョウ</t>
    </rPh>
    <rPh sb="6" eb="9">
      <t>レンゴウカイ</t>
    </rPh>
    <rPh sb="11" eb="13">
      <t>シヨウ</t>
    </rPh>
    <phoneticPr fontId="7"/>
  </si>
  <si>
    <t>②採点を行います。</t>
    <rPh sb="1" eb="3">
      <t>サイテン</t>
    </rPh>
    <rPh sb="4" eb="5">
      <t>オコナ</t>
    </rPh>
    <phoneticPr fontId="7"/>
  </si>
  <si>
    <t>チェックをすると、一時採点者欄が入力できる状態になります。</t>
    <rPh sb="9" eb="15">
      <t>イチジサイテンシャラン</t>
    </rPh>
    <rPh sb="16" eb="18">
      <t>ニュウリョク</t>
    </rPh>
    <rPh sb="21" eb="23">
      <t>ジョウタイ</t>
    </rPh>
    <phoneticPr fontId="7"/>
  </si>
  <si>
    <t>事業所から提出されたエビデンスをもとに採点を行い、入力します。</t>
    <rPh sb="0" eb="3">
      <t>ジギョウショ</t>
    </rPh>
    <rPh sb="5" eb="7">
      <t>テイシュツ</t>
    </rPh>
    <rPh sb="19" eb="21">
      <t>サイテン</t>
    </rPh>
    <rPh sb="22" eb="23">
      <t>オコナ</t>
    </rPh>
    <rPh sb="25" eb="27">
      <t>ニュウリョク</t>
    </rPh>
    <phoneticPr fontId="7"/>
  </si>
  <si>
    <t>入力方法は事業所入力と同様です。</t>
    <rPh sb="0" eb="4">
      <t>ニュウリョクホウホウ</t>
    </rPh>
    <rPh sb="5" eb="8">
      <t>ジギョウショ</t>
    </rPh>
    <rPh sb="8" eb="10">
      <t>ニュウリョク</t>
    </rPh>
    <rPh sb="11" eb="13">
      <t>ドウヨウ</t>
    </rPh>
    <phoneticPr fontId="7"/>
  </si>
  <si>
    <t>③決裁伺時に入力した実施結果レポートを添付します。</t>
    <rPh sb="1" eb="3">
      <t>ケッサイ</t>
    </rPh>
    <rPh sb="3" eb="4">
      <t>ウカガ</t>
    </rPh>
    <rPh sb="4" eb="5">
      <t>ジ</t>
    </rPh>
    <rPh sb="6" eb="8">
      <t>ニュウリョク</t>
    </rPh>
    <rPh sb="10" eb="14">
      <t>ジッシケッカ</t>
    </rPh>
    <rPh sb="19" eb="21">
      <t>テンプ</t>
    </rPh>
    <phoneticPr fontId="7"/>
  </si>
  <si>
    <t>※レポート記入日入力例　：　2023/12/1</t>
    <rPh sb="5" eb="7">
      <t>キニュウ</t>
    </rPh>
    <rPh sb="7" eb="8">
      <t>ビ</t>
    </rPh>
    <rPh sb="8" eb="11">
      <t>ニュウリョクレイ</t>
    </rPh>
    <phoneticPr fontId="7"/>
  </si>
  <si>
    <t>このシートは東京連合会で使用いたします東京連合会使用</t>
    <rPh sb="6" eb="11">
      <t>トウキョウレンゴウカイ</t>
    </rPh>
    <rPh sb="12" eb="14">
      <t>シヨウ</t>
    </rPh>
    <rPh sb="19" eb="26">
      <t>トウキョウレンゴウカイシヨウ</t>
    </rPh>
    <phoneticPr fontId="7"/>
  </si>
  <si>
    <t>特定保健指導</t>
    <rPh sb="0" eb="6">
      <t>トクテイホケンシドウ</t>
    </rPh>
    <phoneticPr fontId="7"/>
  </si>
  <si>
    <t>事業者健診</t>
    <rPh sb="0" eb="5">
      <t>ジギョウシャケンシン</t>
    </rPh>
    <phoneticPr fontId="7"/>
  </si>
  <si>
    <t>備考</t>
    <rPh sb="0" eb="2">
      <t>ビコウ</t>
    </rPh>
    <phoneticPr fontId="7"/>
  </si>
  <si>
    <t>（②/(①ー③)×100）</t>
    <phoneticPr fontId="7"/>
  </si>
  <si>
    <t>配点
5点/3点/0点</t>
    <rPh sb="0" eb="2">
      <t>ハイテン</t>
    </rPh>
    <rPh sb="4" eb="5">
      <t>テン</t>
    </rPh>
    <rPh sb="7" eb="8">
      <t>テン</t>
    </rPh>
    <rPh sb="10" eb="11">
      <t>テン</t>
    </rPh>
    <phoneticPr fontId="7"/>
  </si>
  <si>
    <t>健診の有所見率の改善</t>
    <phoneticPr fontId="8"/>
  </si>
  <si>
    <t xml:space="preserve">健診対象者（家族を除く）受診率
</t>
    <phoneticPr fontId="8"/>
  </si>
  <si>
    <t>特定保健指導の実施率</t>
    <phoneticPr fontId="7"/>
  </si>
  <si>
    <t>治療中の従業員に対する支援体制</t>
    <phoneticPr fontId="7"/>
  </si>
  <si>
    <t>メンタルヘルス対策に関する計画書
の策定と情報共</t>
    <phoneticPr fontId="7"/>
  </si>
  <si>
    <t>ストレスチェックの取組状況</t>
    <phoneticPr fontId="7"/>
  </si>
  <si>
    <t>メンタルヘルスケアの取組み</t>
    <phoneticPr fontId="7"/>
  </si>
  <si>
    <t>メンタルヘルス不調者への対応方
針、休職後の職場復帰等の支援体制</t>
    <phoneticPr fontId="7"/>
  </si>
  <si>
    <t>過重労働防止対策に関する計画と情
報共有</t>
    <phoneticPr fontId="7"/>
  </si>
  <si>
    <t>時間外・休日労働時間に対する管理
体制</t>
    <phoneticPr fontId="7"/>
  </si>
  <si>
    <t>月の時間外・休日労働時間が８０時
間を超える従業員に対する支援体制</t>
    <phoneticPr fontId="7"/>
  </si>
  <si>
    <t>年次有給休暇の取得促進</t>
    <phoneticPr fontId="7"/>
  </si>
  <si>
    <t>従業員の感染症予防対策</t>
    <phoneticPr fontId="7"/>
  </si>
  <si>
    <t>従業員の健康の保持・増進に関する
計画策定及び策定した計画に基づく
実施</t>
    <rPh sb="34" eb="36">
      <t>ジッシ</t>
    </rPh>
    <phoneticPr fontId="7"/>
  </si>
  <si>
    <t>健診受診者数</t>
    <rPh sb="0" eb="6">
      <t>ケンシンジュシンシャスウ</t>
    </rPh>
    <phoneticPr fontId="7"/>
  </si>
  <si>
    <t>有所見者数</t>
    <rPh sb="0" eb="5">
      <t>ユウショケンシャスウ</t>
    </rPh>
    <phoneticPr fontId="7"/>
  </si>
  <si>
    <t>年度(年)における</t>
    <phoneticPr fontId="7"/>
  </si>
  <si>
    <t>■</t>
    <phoneticPr fontId="7"/>
  </si>
  <si>
    <t>上記前年における</t>
    <phoneticPr fontId="7"/>
  </si>
  <si>
    <t>有所見率</t>
    <rPh sb="0" eb="4">
      <t>ユウショケンリツ</t>
    </rPh>
    <phoneticPr fontId="7"/>
  </si>
  <si>
    <t>３年平均有所見率</t>
    <rPh sb="1" eb="2">
      <t>ネン</t>
    </rPh>
    <rPh sb="2" eb="4">
      <t>ヘイキン</t>
    </rPh>
    <rPh sb="4" eb="8">
      <t>ユウショケンリツ</t>
    </rPh>
    <phoneticPr fontId="7"/>
  </si>
  <si>
    <t>過去３年間の有所見率</t>
    <rPh sb="0" eb="2">
      <t>カコ</t>
    </rPh>
    <rPh sb="3" eb="5">
      <t>ネンカン</t>
    </rPh>
    <rPh sb="6" eb="10">
      <t>ユウショケンリツ</t>
    </rPh>
    <phoneticPr fontId="7"/>
  </si>
  <si>
    <t>前年</t>
    <rPh sb="0" eb="2">
      <t>ゼンネン</t>
    </rPh>
    <phoneticPr fontId="7"/>
  </si>
  <si>
    <t>↓周知方法</t>
    <rPh sb="1" eb="5">
      <t>シュウチホウホウ</t>
    </rPh>
    <phoneticPr fontId="7"/>
  </si>
  <si>
    <t>健康保険組合資料を活用した周知</t>
    <rPh sb="0" eb="6">
      <t>ケンコウホケンクミアイ</t>
    </rPh>
    <rPh sb="6" eb="8">
      <t>シリョウ</t>
    </rPh>
    <rPh sb="9" eb="11">
      <t>カツヨウ</t>
    </rPh>
    <rPh sb="13" eb="15">
      <t>シュウチ</t>
    </rPh>
    <phoneticPr fontId="7"/>
  </si>
  <si>
    <t>研修・説明会の実施</t>
    <rPh sb="0" eb="2">
      <t>ケンシュウ</t>
    </rPh>
    <rPh sb="3" eb="6">
      <t>セツメイカイ</t>
    </rPh>
    <rPh sb="7" eb="9">
      <t>ジッシ</t>
    </rPh>
    <phoneticPr fontId="7"/>
  </si>
  <si>
    <t>計画書等の名称</t>
    <rPh sb="0" eb="3">
      <t>ケイカクショ</t>
    </rPh>
    <rPh sb="3" eb="4">
      <t>トウ</t>
    </rPh>
    <rPh sb="5" eb="7">
      <t>メイショウ</t>
    </rPh>
    <phoneticPr fontId="7"/>
  </si>
  <si>
    <t>掲示物・配布物による周知</t>
    <rPh sb="0" eb="3">
      <t>ケイジブツ</t>
    </rPh>
    <rPh sb="4" eb="6">
      <t>ハイフ</t>
    </rPh>
    <rPh sb="6" eb="7">
      <t>ブツ</t>
    </rPh>
    <rPh sb="10" eb="12">
      <t>シュウチ</t>
    </rPh>
    <phoneticPr fontId="7"/>
  </si>
  <si>
    <t>グループウェア・社内ポータルサイト等による周知</t>
    <rPh sb="8" eb="10">
      <t>シャナイ</t>
    </rPh>
    <rPh sb="17" eb="18">
      <t>トウ</t>
    </rPh>
    <rPh sb="21" eb="23">
      <t>シュウチ</t>
    </rPh>
    <phoneticPr fontId="7"/>
  </si>
  <si>
    <t>ストレスチェック実施後の集団分析を実施しているか</t>
    <phoneticPr fontId="7"/>
  </si>
  <si>
    <t>集団分析に基づく職場改善等について検討を行い必要な措置を講じているか</t>
    <phoneticPr fontId="7"/>
  </si>
  <si>
    <t>↓情報提供や研修実施方法にチェック（該当するものすべて）</t>
    <rPh sb="1" eb="5">
      <t>ジョウホウテイキョウ</t>
    </rPh>
    <rPh sb="6" eb="10">
      <t>ケンシュウジッシ</t>
    </rPh>
    <rPh sb="10" eb="12">
      <t>ホウホウ</t>
    </rPh>
    <rPh sb="18" eb="20">
      <t>ガイトウ</t>
    </rPh>
    <phoneticPr fontId="7"/>
  </si>
  <si>
    <t>セルフケア研修を実施している（年に１回以上）</t>
    <rPh sb="5" eb="7">
      <t>ケンシュウ</t>
    </rPh>
    <rPh sb="8" eb="10">
      <t>ジッシ</t>
    </rPh>
    <rPh sb="15" eb="16">
      <t>ネン</t>
    </rPh>
    <rPh sb="18" eb="19">
      <t>カイ</t>
    </rPh>
    <rPh sb="19" eb="21">
      <t>イジョウ</t>
    </rPh>
    <phoneticPr fontId="7"/>
  </si>
  <si>
    <t>ラインケア研修を実施している（年に１回以上）</t>
    <rPh sb="5" eb="7">
      <t>ケンシュウ</t>
    </rPh>
    <rPh sb="8" eb="10">
      <t>ジッシ</t>
    </rPh>
    <rPh sb="15" eb="16">
      <t>ネン</t>
    </rPh>
    <rPh sb="18" eb="19">
      <t>カイ</t>
    </rPh>
    <rPh sb="19" eb="21">
      <t>イジョウ</t>
    </rPh>
    <phoneticPr fontId="7"/>
  </si>
  <si>
    <t>メンタルヘルス不調者への対応方針が策定されている</t>
    <phoneticPr fontId="7"/>
  </si>
  <si>
    <t>上記対応方針に関する周知がされている</t>
    <rPh sb="0" eb="2">
      <t>ジョウキ</t>
    </rPh>
    <rPh sb="2" eb="4">
      <t>タイオウ</t>
    </rPh>
    <rPh sb="4" eb="6">
      <t>ホウシン</t>
    </rPh>
    <rPh sb="7" eb="8">
      <t>カン</t>
    </rPh>
    <rPh sb="10" eb="12">
      <t>シュウチ</t>
    </rPh>
    <phoneticPr fontId="7"/>
  </si>
  <si>
    <t>上記職場復帰支援に関する周知がされている</t>
    <rPh sb="0" eb="2">
      <t>ジョウキ</t>
    </rPh>
    <rPh sb="2" eb="4">
      <t>ショクバ</t>
    </rPh>
    <rPh sb="4" eb="6">
      <t>フッキ</t>
    </rPh>
    <rPh sb="6" eb="8">
      <t>シエン</t>
    </rPh>
    <rPh sb="9" eb="10">
      <t>カン</t>
    </rPh>
    <rPh sb="12" eb="14">
      <t>シュウチ</t>
    </rPh>
    <phoneticPr fontId="7"/>
  </si>
  <si>
    <t>勤怠システム</t>
    <rPh sb="0" eb="2">
      <t>キンタイ</t>
    </rPh>
    <phoneticPr fontId="7"/>
  </si>
  <si>
    <t>タイムカード</t>
    <phoneticPr fontId="7"/>
  </si>
  <si>
    <t xml:space="preserve"> ↓実態調査の具体的方法にチェック（該当するものすべて）</t>
    <rPh sb="2" eb="6">
      <t>ジッタイチョウサ</t>
    </rPh>
    <rPh sb="7" eb="10">
      <t>グタイテキ</t>
    </rPh>
    <rPh sb="10" eb="12">
      <t>ホウホウ</t>
    </rPh>
    <rPh sb="18" eb="20">
      <t>ガイトウ</t>
    </rPh>
    <phoneticPr fontId="7"/>
  </si>
  <si>
    <t xml:space="preserve"> ↓把握する方法にチェック（該当するものすべて）</t>
    <rPh sb="2" eb="4">
      <t>ハアク</t>
    </rPh>
    <rPh sb="6" eb="8">
      <t>ホウホウ</t>
    </rPh>
    <rPh sb="14" eb="16">
      <t>ガイトウ</t>
    </rPh>
    <phoneticPr fontId="7"/>
  </si>
  <si>
    <t xml:space="preserve"> ↓通知方法にチェック（該当するものすべて）</t>
    <rPh sb="2" eb="4">
      <t>ツウチ</t>
    </rPh>
    <rPh sb="4" eb="6">
      <t>ホウホウ</t>
    </rPh>
    <rPh sb="12" eb="14">
      <t>ガイトウ</t>
    </rPh>
    <phoneticPr fontId="7"/>
  </si>
  <si>
    <t>従業員が時間外労働時間を把握する仕組みがある</t>
    <phoneticPr fontId="7"/>
  </si>
  <si>
    <t>フロー図等により明確にしている</t>
    <rPh sb="3" eb="4">
      <t>ズ</t>
    </rPh>
    <rPh sb="4" eb="5">
      <t>トウ</t>
    </rPh>
    <rPh sb="8" eb="10">
      <t>メイカク</t>
    </rPh>
    <phoneticPr fontId="7"/>
  </si>
  <si>
    <t>総取得日数</t>
    <rPh sb="0" eb="1">
      <t>ソウ</t>
    </rPh>
    <rPh sb="1" eb="5">
      <t>シュトクニッスウ</t>
    </rPh>
    <phoneticPr fontId="7"/>
  </si>
  <si>
    <t>実際の取扱いがある</t>
    <rPh sb="0" eb="2">
      <t>ジッサイ</t>
    </rPh>
    <rPh sb="3" eb="5">
      <t>トリアツカ</t>
    </rPh>
    <phoneticPr fontId="7"/>
  </si>
  <si>
    <t>自社の補助制度</t>
    <rPh sb="0" eb="2">
      <t>ジシャ</t>
    </rPh>
    <rPh sb="3" eb="7">
      <t>ホジョセイド</t>
    </rPh>
    <phoneticPr fontId="7"/>
  </si>
  <si>
    <t>健康保険組合の補助制度</t>
    <rPh sb="0" eb="6">
      <t>ケンコウホケンクミアイ</t>
    </rPh>
    <rPh sb="7" eb="11">
      <t>ホジョセイド</t>
    </rPh>
    <phoneticPr fontId="7"/>
  </si>
  <si>
    <t>自社ホームページ</t>
    <rPh sb="0" eb="2">
      <t>ジシャ</t>
    </rPh>
    <phoneticPr fontId="7"/>
  </si>
  <si>
    <t>上記計画推進に関する具体的なスケジュールが策定されている</t>
    <rPh sb="0" eb="2">
      <t>ジョウキ</t>
    </rPh>
    <rPh sb="2" eb="4">
      <t>ケイカク</t>
    </rPh>
    <rPh sb="4" eb="6">
      <t>スイシン</t>
    </rPh>
    <rPh sb="7" eb="8">
      <t>カン</t>
    </rPh>
    <rPh sb="10" eb="13">
      <t>グタイテキ</t>
    </rPh>
    <rPh sb="21" eb="23">
      <t>サクテイ</t>
    </rPh>
    <phoneticPr fontId="7"/>
  </si>
  <si>
    <t>従業員の健康の保持・増進に関する計画書が策定されている</t>
    <rPh sb="0" eb="3">
      <t>ジュウギョウイン</t>
    </rPh>
    <rPh sb="4" eb="6">
      <t>ケンコウ</t>
    </rPh>
    <rPh sb="7" eb="9">
      <t>ホジ</t>
    </rPh>
    <rPh sb="10" eb="12">
      <t>ゾウシン</t>
    </rPh>
    <rPh sb="13" eb="14">
      <t>カン</t>
    </rPh>
    <rPh sb="16" eb="18">
      <t>ケイカク</t>
    </rPh>
    <rPh sb="18" eb="19">
      <t>ショ</t>
    </rPh>
    <rPh sb="20" eb="22">
      <t>サクテイ</t>
    </rPh>
    <phoneticPr fontId="7"/>
  </si>
  <si>
    <t>スケジュールに基づいた実施がなされている</t>
    <rPh sb="7" eb="8">
      <t>モト</t>
    </rPh>
    <rPh sb="11" eb="13">
      <t>ジッシ</t>
    </rPh>
    <phoneticPr fontId="7"/>
  </si>
  <si>
    <t>実施による改善や実施結果に基づく振り返りがなされている</t>
    <phoneticPr fontId="7"/>
  </si>
  <si>
    <t>上記計画、取り組みを、従業員と共有できている</t>
    <rPh sb="0" eb="2">
      <t>ジョウキ</t>
    </rPh>
    <phoneticPr fontId="7"/>
  </si>
  <si>
    <t>←その前年</t>
    <rPh sb="3" eb="5">
      <t>ゼンネン</t>
    </rPh>
    <phoneticPr fontId="7"/>
  </si>
  <si>
    <t>配点
10点/5点/0点</t>
    <rPh sb="0" eb="2">
      <t>ハイテン</t>
    </rPh>
    <rPh sb="5" eb="6">
      <t>テン</t>
    </rPh>
    <rPh sb="8" eb="9">
      <t>テン</t>
    </rPh>
    <rPh sb="11" eb="12">
      <t>テン</t>
    </rPh>
    <phoneticPr fontId="7"/>
  </si>
  <si>
    <t>年度における被保険者と被扶養者の特定保健指導</t>
    <rPh sb="11" eb="15">
      <t>ヒフヨウシャ</t>
    </rPh>
    <phoneticPr fontId="7"/>
  </si>
  <si>
    <t>外部の相談窓口（健康保険組合設置窓口）</t>
    <rPh sb="0" eb="2">
      <t>ガイブ</t>
    </rPh>
    <rPh sb="3" eb="7">
      <t>ソウダンマドクチ</t>
    </rPh>
    <rPh sb="8" eb="10">
      <t>ケンコウ</t>
    </rPh>
    <rPh sb="10" eb="12">
      <t>ホケン</t>
    </rPh>
    <rPh sb="12" eb="14">
      <t>クミアイ</t>
    </rPh>
    <rPh sb="14" eb="16">
      <t>セッチ</t>
    </rPh>
    <rPh sb="16" eb="18">
      <t>マドクチ</t>
    </rPh>
    <phoneticPr fontId="7"/>
  </si>
  <si>
    <t>↓該当する休暇制度にチェック（該当するものすべて）</t>
    <rPh sb="1" eb="3">
      <t>ガイトウ</t>
    </rPh>
    <rPh sb="5" eb="9">
      <t>キュウカセイド</t>
    </rPh>
    <rPh sb="15" eb="17">
      <t>ガイトウ</t>
    </rPh>
    <phoneticPr fontId="7"/>
  </si>
  <si>
    <t>時間単位、または半日単位の有給休暇制度などの休暇制度</t>
    <rPh sb="0" eb="4">
      <t>ジカンタンイ</t>
    </rPh>
    <rPh sb="8" eb="10">
      <t>ハンニチ</t>
    </rPh>
    <rPh sb="10" eb="12">
      <t>タンイ</t>
    </rPh>
    <rPh sb="13" eb="17">
      <t>ユウキュウキュウカ</t>
    </rPh>
    <rPh sb="17" eb="19">
      <t>セイド</t>
    </rPh>
    <rPh sb="22" eb="26">
      <t>キュウカセイド</t>
    </rPh>
    <phoneticPr fontId="7"/>
  </si>
  <si>
    <t>傷病休暇・病気休暇等の休暇制度（ただし、極端に利用回数が少なく支援として不十分なもの除く）</t>
    <rPh sb="0" eb="4">
      <t>ショウビョウキュウカ</t>
    </rPh>
    <rPh sb="5" eb="9">
      <t>ビョウキキュウカ</t>
    </rPh>
    <rPh sb="9" eb="10">
      <t>トウ</t>
    </rPh>
    <rPh sb="11" eb="15">
      <t>キュウカセイド</t>
    </rPh>
    <rPh sb="20" eb="22">
      <t>キョクタン</t>
    </rPh>
    <rPh sb="23" eb="27">
      <t>リヨウカイスウ</t>
    </rPh>
    <rPh sb="28" eb="29">
      <t>スク</t>
    </rPh>
    <rPh sb="31" eb="33">
      <t>シエン</t>
    </rPh>
    <rPh sb="36" eb="39">
      <t>フジュウブン</t>
    </rPh>
    <rPh sb="42" eb="43">
      <t>ノゾ</t>
    </rPh>
    <phoneticPr fontId="7"/>
  </si>
  <si>
    <t>短時間勤務制度・時差出勤制度等、在宅勤務など負担軽減（通勤負担軽減）を図る勤務制度</t>
    <rPh sb="0" eb="5">
      <t>タンジカンキンム</t>
    </rPh>
    <rPh sb="5" eb="7">
      <t>セイド</t>
    </rPh>
    <rPh sb="8" eb="14">
      <t>ジサシュッキンセイド</t>
    </rPh>
    <rPh sb="14" eb="15">
      <t>ナド</t>
    </rPh>
    <rPh sb="22" eb="26">
      <t>フタンケイゲン</t>
    </rPh>
    <rPh sb="27" eb="29">
      <t>ツウキン</t>
    </rPh>
    <rPh sb="29" eb="33">
      <t>フタンケイゲン</t>
    </rPh>
    <rPh sb="35" eb="36">
      <t>ハカ</t>
    </rPh>
    <rPh sb="37" eb="39">
      <t>キンム</t>
    </rPh>
    <rPh sb="39" eb="41">
      <t>セイド</t>
    </rPh>
    <phoneticPr fontId="7"/>
  </si>
  <si>
    <t>その他の制度→</t>
    <rPh sb="2" eb="3">
      <t>タ</t>
    </rPh>
    <rPh sb="4" eb="6">
      <t>セイド</t>
    </rPh>
    <phoneticPr fontId="7"/>
  </si>
  <si>
    <t>該当者がいない（40歳以上の被扶養者がいない）</t>
    <rPh sb="0" eb="3">
      <t>ガイトウシャ</t>
    </rPh>
    <rPh sb="10" eb="11">
      <t>サイ</t>
    </rPh>
    <rPh sb="11" eb="13">
      <t>イジョウ</t>
    </rPh>
    <rPh sb="14" eb="18">
      <t>ヒフヨウシャ</t>
    </rPh>
    <phoneticPr fontId="7"/>
  </si>
  <si>
    <r>
      <t xml:space="preserve">家族（40歳以上の被扶養者）の特
定健診受診率
</t>
    </r>
    <r>
      <rPr>
        <sz val="14"/>
        <color rgb="FF000000"/>
        <rFont val="BIZ UDPゴシック"/>
        <family val="3"/>
        <charset val="128"/>
      </rPr>
      <t>※該当者がいない事業所は当該項目は取組対象外</t>
    </r>
    <phoneticPr fontId="7"/>
  </si>
  <si>
    <t>継続的な治療を行っている従業員はいない</t>
    <phoneticPr fontId="7"/>
  </si>
  <si>
    <t>時間単位の休暇・短時間勤務・時差出勤制度等、休暇・勤務制度を規定</t>
    <rPh sb="22" eb="24">
      <t>キュウカ</t>
    </rPh>
    <rPh sb="25" eb="27">
      <t>キンム</t>
    </rPh>
    <rPh sb="27" eb="29">
      <t>セイド</t>
    </rPh>
    <rPh sb="30" eb="32">
      <t>キテイ</t>
    </rPh>
    <phoneticPr fontId="7"/>
  </si>
  <si>
    <t>その他周知方法→</t>
    <rPh sb="2" eb="3">
      <t>タ</t>
    </rPh>
    <rPh sb="3" eb="5">
      <t>シュウチ</t>
    </rPh>
    <rPh sb="5" eb="7">
      <t>ホウホウ</t>
    </rPh>
    <phoneticPr fontId="7"/>
  </si>
  <si>
    <t>　↓周知方法</t>
    <rPh sb="2" eb="6">
      <t>シュウチホウホウ</t>
    </rPh>
    <phoneticPr fontId="7"/>
  </si>
  <si>
    <t>治療と職場生活の両立に関する相談窓口の設置・周知</t>
    <phoneticPr fontId="7"/>
  </si>
  <si>
    <t>継続的な治療を行っている従業員に、産業医等面談等、必要な措置を実施</t>
    <rPh sb="23" eb="24">
      <t>トウ</t>
    </rPh>
    <rPh sb="31" eb="33">
      <t>ジッシ</t>
    </rPh>
    <phoneticPr fontId="7"/>
  </si>
  <si>
    <t>メンタルヘルス対策（心の健康づくり計画等の策定）をしている</t>
    <rPh sb="7" eb="9">
      <t>タイサク</t>
    </rPh>
    <rPh sb="10" eb="11">
      <t>ココロ</t>
    </rPh>
    <rPh sb="12" eb="14">
      <t>ケンコウ</t>
    </rPh>
    <rPh sb="17" eb="19">
      <t>ケイカク</t>
    </rPh>
    <rPh sb="19" eb="20">
      <t>トウ</t>
    </rPh>
    <rPh sb="21" eb="23">
      <t>サクテイ</t>
    </rPh>
    <phoneticPr fontId="7"/>
  </si>
  <si>
    <t>計画書等の名称→</t>
    <rPh sb="0" eb="3">
      <t>ケイカクショ</t>
    </rPh>
    <rPh sb="3" eb="4">
      <t>トウ</t>
    </rPh>
    <rPh sb="5" eb="7">
      <t>メイショウ</t>
    </rPh>
    <phoneticPr fontId="7"/>
  </si>
  <si>
    <t>管理監督者に対しメンタルヘルス研修を行っているか（ラインによるケア）</t>
    <phoneticPr fontId="7"/>
  </si>
  <si>
    <t>メンタルヘルス相談窓口の設置や利用方法等の周知を行っている</t>
    <phoneticPr fontId="7"/>
  </si>
  <si>
    <t>メンタルヘルスに関する情報提供や研修を行っているか（セルフケア）</t>
    <phoneticPr fontId="7"/>
  </si>
  <si>
    <t xml:space="preserve"> ↓窓口周知方法にチェック（該当するものすべて）</t>
    <rPh sb="2" eb="4">
      <t>マドクチ</t>
    </rPh>
    <rPh sb="4" eb="6">
      <t>シュウチ</t>
    </rPh>
    <rPh sb="6" eb="8">
      <t>ホウホウ</t>
    </rPh>
    <rPh sb="14" eb="16">
      <t>ガイトウ</t>
    </rPh>
    <phoneticPr fontId="7"/>
  </si>
  <si>
    <t>↓</t>
    <phoneticPr fontId="7"/>
  </si>
  <si>
    <t>その他の意識啓発→</t>
    <rPh sb="2" eb="3">
      <t>タ</t>
    </rPh>
    <rPh sb="4" eb="8">
      <t>イシキケイハツ</t>
    </rPh>
    <phoneticPr fontId="7"/>
  </si>
  <si>
    <t>検討している会議名等→</t>
    <rPh sb="0" eb="2">
      <t>ケントウ</t>
    </rPh>
    <rPh sb="6" eb="8">
      <t>カイギ</t>
    </rPh>
    <rPh sb="8" eb="10">
      <t>メイトウ</t>
    </rPh>
    <phoneticPr fontId="7"/>
  </si>
  <si>
    <r>
      <t>■取組状況（該当する項目に</t>
    </r>
    <r>
      <rPr>
        <sz val="14"/>
        <rFont val="Segoe UI Symbol"/>
        <family val="3"/>
      </rPr>
      <t>✓</t>
    </r>
    <r>
      <rPr>
        <sz val="14"/>
        <rFont val="BIZ UDPゴシック"/>
        <family val="3"/>
        <charset val="128"/>
      </rPr>
      <t>）</t>
    </r>
    <rPh sb="1" eb="5">
      <t>トリクミジョウキョウ</t>
    </rPh>
    <rPh sb="6" eb="8">
      <t>ガイトウ</t>
    </rPh>
    <rPh sb="10" eb="12">
      <t>コウモク</t>
    </rPh>
    <phoneticPr fontId="7"/>
  </si>
  <si>
    <t>取組状況（該当する項目に✓）</t>
    <phoneticPr fontId="7"/>
  </si>
  <si>
    <r>
      <t>メンタルヘルス相談窓口等を設置している</t>
    </r>
    <r>
      <rPr>
        <b/>
        <sz val="9"/>
        <rFont val="BIZ UDPゴシック"/>
        <family val="3"/>
        <charset val="128"/>
      </rPr>
      <t>※ハラスメント相談のみに対応した窓口は非該当</t>
    </r>
    <rPh sb="7" eb="9">
      <t>ソウダン</t>
    </rPh>
    <rPh sb="9" eb="11">
      <t>マドグチ</t>
    </rPh>
    <rPh sb="11" eb="12">
      <t>トウ</t>
    </rPh>
    <rPh sb="13" eb="15">
      <t>セッチ</t>
    </rPh>
    <phoneticPr fontId="7"/>
  </si>
  <si>
    <t>↓方針の周知方法にチェック（該当するものすべて）</t>
    <rPh sb="1" eb="3">
      <t>ホウシン</t>
    </rPh>
    <rPh sb="4" eb="6">
      <t>シュウチ</t>
    </rPh>
    <rPh sb="6" eb="8">
      <t>ホウホウ</t>
    </rPh>
    <rPh sb="14" eb="16">
      <t>ガイトウ</t>
    </rPh>
    <phoneticPr fontId="7"/>
  </si>
  <si>
    <t xml:space="preserve"> ↓勤務時間を把握する方法にチェック</t>
    <rPh sb="2" eb="4">
      <t>キンム</t>
    </rPh>
    <rPh sb="4" eb="6">
      <t>ジカン</t>
    </rPh>
    <rPh sb="7" eb="9">
      <t>ハアク</t>
    </rPh>
    <rPh sb="11" eb="13">
      <t>ホウホウ</t>
    </rPh>
    <phoneticPr fontId="7"/>
  </si>
  <si>
    <t>タイムカード等により勤務時間を客観的に把握</t>
    <rPh sb="6" eb="7">
      <t>ナド</t>
    </rPh>
    <rPh sb="10" eb="12">
      <t>キンム</t>
    </rPh>
    <rPh sb="12" eb="14">
      <t>ジカン</t>
    </rPh>
    <rPh sb="15" eb="18">
      <t>キャクカンテキ</t>
    </rPh>
    <rPh sb="19" eb="21">
      <t>ハアク</t>
    </rPh>
    <phoneticPr fontId="7"/>
  </si>
  <si>
    <t>把握した労働時間と実労働時間に関する乖離等について実態調査を実施</t>
    <rPh sb="30" eb="32">
      <t>ジッシ</t>
    </rPh>
    <phoneticPr fontId="7"/>
  </si>
  <si>
    <t>PCログ、入退室記録等を利用した調査方法</t>
    <rPh sb="12" eb="14">
      <t>リヨウ</t>
    </rPh>
    <rPh sb="16" eb="18">
      <t>チョウサ</t>
    </rPh>
    <rPh sb="18" eb="20">
      <t>ホウホウ</t>
    </rPh>
    <phoneticPr fontId="7"/>
  </si>
  <si>
    <t>その他の調査方法→</t>
    <rPh sb="2" eb="3">
      <t>タ</t>
    </rPh>
    <rPh sb="4" eb="6">
      <t>チョウサ</t>
    </rPh>
    <rPh sb="6" eb="8">
      <t>ホウホウ</t>
    </rPh>
    <phoneticPr fontId="7"/>
  </si>
  <si>
    <t>ヒアリング等による調査方法</t>
    <rPh sb="5" eb="6">
      <t>トウ</t>
    </rPh>
    <rPh sb="9" eb="11">
      <t>チョウサ</t>
    </rPh>
    <rPh sb="11" eb="13">
      <t>ホウホウ</t>
    </rPh>
    <phoneticPr fontId="7"/>
  </si>
  <si>
    <t>勤怠システムのアラート機能</t>
    <rPh sb="0" eb="2">
      <t>キンタイ</t>
    </rPh>
    <rPh sb="11" eb="13">
      <t>キノウ</t>
    </rPh>
    <phoneticPr fontId="7"/>
  </si>
  <si>
    <t>その他の通知方法→</t>
    <rPh sb="2" eb="3">
      <t>タ</t>
    </rPh>
    <rPh sb="4" eb="6">
      <t>ツウチ</t>
    </rPh>
    <rPh sb="6" eb="8">
      <t>ホウホウ</t>
    </rPh>
    <phoneticPr fontId="7"/>
  </si>
  <si>
    <t>労働日ごとの始業終業時刻を1分単位で適切に記録</t>
    <phoneticPr fontId="7"/>
  </si>
  <si>
    <t xml:space="preserve"> ↓即座に改善を図る方法にチェック（該当するものすべて）</t>
    <rPh sb="2" eb="4">
      <t>ソクザ</t>
    </rPh>
    <rPh sb="5" eb="7">
      <t>カイゼン</t>
    </rPh>
    <rPh sb="8" eb="9">
      <t>ハカ</t>
    </rPh>
    <rPh sb="10" eb="12">
      <t>ホウホウ</t>
    </rPh>
    <rPh sb="18" eb="20">
      <t>ガイトウ</t>
    </rPh>
    <phoneticPr fontId="7"/>
  </si>
  <si>
    <t>業務量の調整等</t>
    <rPh sb="0" eb="2">
      <t>ギョウム</t>
    </rPh>
    <rPh sb="2" eb="3">
      <t>リョウ</t>
    </rPh>
    <rPh sb="4" eb="6">
      <t>チョウセイ</t>
    </rPh>
    <rPh sb="6" eb="7">
      <t>トウ</t>
    </rPh>
    <phoneticPr fontId="7"/>
  </si>
  <si>
    <t>↓周知方法にチェック（該当するものすべて）</t>
    <rPh sb="1" eb="3">
      <t>シュウチ</t>
    </rPh>
    <rPh sb="3" eb="5">
      <t>ホウホウ</t>
    </rPh>
    <rPh sb="11" eb="13">
      <t>ガイトウ</t>
    </rPh>
    <phoneticPr fontId="7"/>
  </si>
  <si>
    <t>時間外・休日労働時間が80時間超で、申出による面接指導等が受けられることを周知</t>
    <rPh sb="15" eb="16">
      <t>チョウ</t>
    </rPh>
    <phoneticPr fontId="7"/>
  </si>
  <si>
    <t>有給取得率50％未満であっても、有給休暇の計画的付与制度導入など</t>
    <phoneticPr fontId="7"/>
  </si>
  <si>
    <t>具体的な有給休暇促進に関する取組みがある</t>
    <phoneticPr fontId="7"/>
  </si>
  <si>
    <t>年度(年)における有給休暇の</t>
    <rPh sb="9" eb="13">
      <t>ユウキュウキュウカ</t>
    </rPh>
    <phoneticPr fontId="7"/>
  </si>
  <si>
    <t>総付与日数</t>
    <rPh sb="0" eb="1">
      <t>ソウ</t>
    </rPh>
    <rPh sb="1" eb="3">
      <t>フヨ</t>
    </rPh>
    <rPh sb="3" eb="5">
      <t>ニッスウ</t>
    </rPh>
    <phoneticPr fontId="7"/>
  </si>
  <si>
    <t>規程等がある：規程名→</t>
    <rPh sb="0" eb="3">
      <t>キテイトウ</t>
    </rPh>
    <rPh sb="7" eb="9">
      <t>キテイ</t>
    </rPh>
    <rPh sb="9" eb="10">
      <t>メイ</t>
    </rPh>
    <phoneticPr fontId="7"/>
  </si>
  <si>
    <t>インフルエンザ等の予防接種に要する費用補助（健保組合よる補助制度含む）はあるか</t>
    <rPh sb="22" eb="26">
      <t>ケンポクミアイ</t>
    </rPh>
    <phoneticPr fontId="7"/>
  </si>
  <si>
    <t>アルコール等の消毒液設置、並びにマスクを常備している</t>
    <phoneticPr fontId="7"/>
  </si>
  <si>
    <t xml:space="preserve"> ↓該当する項目にチェック（該当するものすべて）</t>
    <rPh sb="2" eb="4">
      <t>ガイトウ</t>
    </rPh>
    <rPh sb="6" eb="8">
      <t>コウモク</t>
    </rPh>
    <rPh sb="14" eb="16">
      <t>ガイトウ</t>
    </rPh>
    <phoneticPr fontId="7"/>
  </si>
  <si>
    <t>予防接種に要する時間を出勤扱いとする取扱いまたは規定等がある</t>
    <phoneticPr fontId="7"/>
  </si>
  <si>
    <t>罹患時、医師による出勤可能認定日まで出勤を要しないとする取扱い、規定等がある</t>
    <rPh sb="2" eb="3">
      <t>ジ</t>
    </rPh>
    <phoneticPr fontId="7"/>
  </si>
  <si>
    <t>経営者が従業員の健康管理に係る経営課題・健康課題を認識し、</t>
    <phoneticPr fontId="7"/>
  </si>
  <si>
    <t>組織として健康づくりに取組む方針等を明文化している</t>
    <phoneticPr fontId="7"/>
  </si>
  <si>
    <t>方針等の名称→</t>
    <rPh sb="0" eb="2">
      <t>ホウシン</t>
    </rPh>
    <rPh sb="2" eb="3">
      <t>トウ</t>
    </rPh>
    <rPh sb="4" eb="6">
      <t>メイショウ</t>
    </rPh>
    <phoneticPr fontId="7"/>
  </si>
  <si>
    <t>上記の方針について、社内外に発信し取り組みを進めている</t>
    <phoneticPr fontId="7"/>
  </si>
  <si>
    <t>↓社内外への発信方法にチェック（該当するものすべて）</t>
    <rPh sb="1" eb="4">
      <t>シャナイガイ</t>
    </rPh>
    <rPh sb="6" eb="8">
      <t>ハッシン</t>
    </rPh>
    <rPh sb="8" eb="10">
      <t>ホウホウ</t>
    </rPh>
    <rPh sb="16" eb="18">
      <t>ガイトウ</t>
    </rPh>
    <phoneticPr fontId="7"/>
  </si>
  <si>
    <t>経営者自身が1年に1回健診を受診しているか</t>
    <phoneticPr fontId="7"/>
  </si>
  <si>
    <t>　（労働安全衛生法に基づく一般定期健診以上の健診）</t>
    <phoneticPr fontId="7"/>
  </si>
  <si>
    <t>経営者による健康経営・健康宣言の
社内外への発信および経営者の健診
受診状況</t>
    <phoneticPr fontId="7"/>
  </si>
  <si>
    <t>面接指導等を受けるための具体的な手順（手続き）が明確化されている</t>
    <phoneticPr fontId="7"/>
  </si>
  <si>
    <t>該当者へ、発生から１か月以内に、面接指導等を直接勧奨している</t>
    <rPh sb="22" eb="24">
      <t>チョクセツ</t>
    </rPh>
    <phoneticPr fontId="7"/>
  </si>
  <si>
    <t>■取組状況(参考）</t>
    <rPh sb="1" eb="5">
      <t>トリクミジョウキョウ</t>
    </rPh>
    <rPh sb="6" eb="8">
      <t>サンコウ</t>
    </rPh>
    <phoneticPr fontId="7"/>
  </si>
  <si>
    <t>↓該当する場合チェック</t>
    <rPh sb="1" eb="3">
      <t>ガイトウ</t>
    </rPh>
    <rPh sb="5" eb="7">
      <t>バアイ</t>
    </rPh>
    <phoneticPr fontId="7"/>
  </si>
  <si>
    <t>※特定健診対象者（40歳以上の被扶養者）がいない場合、設問④は評価対象外とする
→合計点数90点満点中72点以上の取得で認定基準達成となる</t>
    <phoneticPr fontId="7"/>
  </si>
  <si>
    <t>受診率が30％未満であっても、全社的な受診勧奨を行っている</t>
    <phoneticPr fontId="7"/>
  </si>
  <si>
    <t>上記に該当しない場合でも、すべての事業場が50名未満で、</t>
    <rPh sb="0" eb="2">
      <t>ジョウキ</t>
    </rPh>
    <rPh sb="3" eb="5">
      <t>ガイトウ</t>
    </rPh>
    <rPh sb="8" eb="10">
      <t>バアイ</t>
    </rPh>
    <rPh sb="17" eb="20">
      <t>ジギョウバ</t>
    </rPh>
    <phoneticPr fontId="7"/>
  </si>
  <si>
    <t>法令に基づくストレスチェックを実施している</t>
    <rPh sb="0" eb="2">
      <t>ホウレイ</t>
    </rPh>
    <rPh sb="3" eb="4">
      <t>モト</t>
    </rPh>
    <rPh sb="15" eb="17">
      <t>ジッシ</t>
    </rPh>
    <phoneticPr fontId="7"/>
  </si>
  <si>
    <t>法令に基づくストレスチェック制度に準ずるストレスチェックを実施している</t>
    <rPh sb="0" eb="2">
      <t>ホウレイ</t>
    </rPh>
    <rPh sb="3" eb="4">
      <t>モト</t>
    </rPh>
    <phoneticPr fontId="7"/>
  </si>
  <si>
    <t>その他の情報提供→</t>
    <rPh sb="2" eb="3">
      <t>タ</t>
    </rPh>
    <rPh sb="4" eb="8">
      <t>ジョウホウテイキョウ</t>
    </rPh>
    <phoneticPr fontId="7"/>
  </si>
  <si>
    <t>対応方針名、</t>
    <rPh sb="0" eb="4">
      <t>タイオウホウシン</t>
    </rPh>
    <rPh sb="4" eb="5">
      <t>メイ</t>
    </rPh>
    <phoneticPr fontId="7"/>
  </si>
  <si>
    <t>または記載の計画書名→</t>
    <phoneticPr fontId="7"/>
  </si>
  <si>
    <t>ルール等の名称→</t>
    <rPh sb="3" eb="4">
      <t>トウ</t>
    </rPh>
    <rPh sb="5" eb="7">
      <t>メイショウ</t>
    </rPh>
    <phoneticPr fontId="7"/>
  </si>
  <si>
    <t>配点
5点/3点/0点</t>
    <rPh sb="0" eb="2">
      <t>ハイテン</t>
    </rPh>
    <phoneticPr fontId="7"/>
  </si>
  <si>
    <t>その他の把握方法→</t>
    <rPh sb="2" eb="3">
      <t>タ</t>
    </rPh>
    <rPh sb="4" eb="6">
      <t>ハアク</t>
    </rPh>
    <rPh sb="6" eb="8">
      <t>ホウホウ</t>
    </rPh>
    <phoneticPr fontId="7"/>
  </si>
  <si>
    <t>↓方針の共有方法にチェック（該当するものすべて）</t>
    <rPh sb="1" eb="3">
      <t>ホウシン</t>
    </rPh>
    <rPh sb="4" eb="6">
      <t>キョウユウ</t>
    </rPh>
    <rPh sb="6" eb="8">
      <t>ホウホウ</t>
    </rPh>
    <rPh sb="14" eb="16">
      <t>ガイトウ</t>
    </rPh>
    <phoneticPr fontId="7"/>
  </si>
  <si>
    <t>会議・説明会等を通じて共有している</t>
    <rPh sb="0" eb="2">
      <t>カイギ</t>
    </rPh>
    <rPh sb="3" eb="6">
      <t>セツメイカイ</t>
    </rPh>
    <rPh sb="6" eb="7">
      <t>トウ</t>
    </rPh>
    <rPh sb="8" eb="9">
      <t>ツウ</t>
    </rPh>
    <rPh sb="11" eb="13">
      <t>キョウユウ</t>
    </rPh>
    <phoneticPr fontId="7"/>
  </si>
  <si>
    <t>その他の共有方法→</t>
    <rPh sb="2" eb="3">
      <t>タ</t>
    </rPh>
    <rPh sb="4" eb="6">
      <t>キョウユウ</t>
    </rPh>
    <rPh sb="6" eb="8">
      <t>ホウホウ</t>
    </rPh>
    <phoneticPr fontId="7"/>
  </si>
  <si>
    <t>有給消化率</t>
    <rPh sb="0" eb="2">
      <t>ユウキュウ</t>
    </rPh>
    <rPh sb="2" eb="4">
      <t>ショウカ</t>
    </rPh>
    <rPh sb="4" eb="5">
      <t>リツ</t>
    </rPh>
    <phoneticPr fontId="7"/>
  </si>
  <si>
    <t>※注意：この場合はこの項目は評価対象外とし４項目該当で10点の採点（採点基準参照）</t>
    <rPh sb="1" eb="3">
      <t>チュウイ</t>
    </rPh>
    <rPh sb="6" eb="8">
      <t>バアイ</t>
    </rPh>
    <rPh sb="22" eb="24">
      <t>コウモク</t>
    </rPh>
    <rPh sb="24" eb="26">
      <t>ガイトウ</t>
    </rPh>
    <rPh sb="29" eb="30">
      <t>テン</t>
    </rPh>
    <rPh sb="34" eb="36">
      <t>サイテン</t>
    </rPh>
    <rPh sb="36" eb="38">
      <t>キジュン</t>
    </rPh>
    <rPh sb="38" eb="40">
      <t>サンショウ</t>
    </rPh>
    <phoneticPr fontId="7"/>
  </si>
  <si>
    <t>添付書類の番号等</t>
    <rPh sb="0" eb="4">
      <t>テンプショルイ</t>
    </rPh>
    <rPh sb="5" eb="7">
      <t>バンゴウ</t>
    </rPh>
    <rPh sb="7" eb="8">
      <t>トウ</t>
    </rPh>
    <phoneticPr fontId="7"/>
  </si>
  <si>
    <t>その他の記録方法→</t>
    <rPh sb="2" eb="3">
      <t>タ</t>
    </rPh>
    <rPh sb="4" eb="6">
      <t>キロク</t>
    </rPh>
    <rPh sb="6" eb="8">
      <t>ホウホウ</t>
    </rPh>
    <phoneticPr fontId="7"/>
  </si>
  <si>
    <t>社内イントラ・グループウェア・ポータルサイト等により周知</t>
    <rPh sb="0" eb="2">
      <t>シャナイ</t>
    </rPh>
    <rPh sb="22" eb="23">
      <t>トウ</t>
    </rPh>
    <rPh sb="26" eb="28">
      <t>シュウチ</t>
    </rPh>
    <phoneticPr fontId="7"/>
  </si>
  <si>
    <t>↓該当者への勧奨方法にチェック（該当するものすべて）</t>
    <rPh sb="1" eb="4">
      <t>ガイトウシャ</t>
    </rPh>
    <rPh sb="6" eb="8">
      <t>カンショウ</t>
    </rPh>
    <rPh sb="8" eb="10">
      <t>ホウホウ</t>
    </rPh>
    <rPh sb="16" eb="18">
      <t>ガイトウ</t>
    </rPh>
    <phoneticPr fontId="7"/>
  </si>
  <si>
    <t>その他の勧奨方法→</t>
    <rPh sb="2" eb="3">
      <t>タ</t>
    </rPh>
    <rPh sb="4" eb="6">
      <t>カンショウ</t>
    </rPh>
    <rPh sb="6" eb="8">
      <t>ホウホウ</t>
    </rPh>
    <phoneticPr fontId="7"/>
  </si>
  <si>
    <t>該当者へのメール・通知等</t>
    <rPh sb="0" eb="3">
      <t>ガイトウシャ</t>
    </rPh>
    <rPh sb="9" eb="11">
      <t>ツウチ</t>
    </rPh>
    <rPh sb="11" eb="12">
      <t>トウ</t>
    </rPh>
    <phoneticPr fontId="7"/>
  </si>
  <si>
    <t>長時間労働対象者の管理者等からの改善報告等</t>
    <rPh sb="0" eb="5">
      <t>チョウジカンロウドウ</t>
    </rPh>
    <rPh sb="5" eb="8">
      <t>タイショウシャ</t>
    </rPh>
    <rPh sb="9" eb="11">
      <t>カンリ</t>
    </rPh>
    <rPh sb="11" eb="12">
      <t>シャ</t>
    </rPh>
    <rPh sb="12" eb="13">
      <t>トウ</t>
    </rPh>
    <rPh sb="16" eb="18">
      <t>カイゼン</t>
    </rPh>
    <rPh sb="18" eb="20">
      <t>ホウコク</t>
    </rPh>
    <rPh sb="20" eb="21">
      <t>トウ</t>
    </rPh>
    <phoneticPr fontId="7"/>
  </si>
  <si>
    <t>配点
10点/５点/０点</t>
    <rPh sb="0" eb="2">
      <t>ハイテン</t>
    </rPh>
    <rPh sb="5" eb="6">
      <t>テン</t>
    </rPh>
    <rPh sb="8" eb="9">
      <t>テン</t>
    </rPh>
    <rPh sb="11" eb="12">
      <t>テン</t>
    </rPh>
    <phoneticPr fontId="7"/>
  </si>
  <si>
    <t>配点
5点/3点/０点</t>
    <rPh sb="0" eb="2">
      <t>ハイテン</t>
    </rPh>
    <rPh sb="4" eb="5">
      <t>テン</t>
    </rPh>
    <rPh sb="7" eb="8">
      <t>テン</t>
    </rPh>
    <rPh sb="10" eb="11">
      <t>テン</t>
    </rPh>
    <phoneticPr fontId="7"/>
  </si>
  <si>
    <t>その他の発信方法→</t>
    <rPh sb="2" eb="3">
      <t>タ</t>
    </rPh>
    <rPh sb="4" eb="8">
      <t>ハッシンホウホウ</t>
    </rPh>
    <phoneticPr fontId="7"/>
  </si>
  <si>
    <t>社内イントラ・グループウェア・ポータルサイト等を活用し周知（社内のみ）</t>
    <rPh sb="0" eb="2">
      <t>シャナイ</t>
    </rPh>
    <rPh sb="22" eb="23">
      <t>トウ</t>
    </rPh>
    <rPh sb="24" eb="26">
      <t>カツヨウ</t>
    </rPh>
    <rPh sb="27" eb="29">
      <t>シュウチ</t>
    </rPh>
    <rPh sb="30" eb="32">
      <t>シャナイ</t>
    </rPh>
    <phoneticPr fontId="7"/>
  </si>
  <si>
    <t>社内イントラ・グループウェア・ポータルサイト等を活用し周知</t>
    <rPh sb="0" eb="2">
      <t>シャナイ</t>
    </rPh>
    <rPh sb="22" eb="23">
      <t>トウ</t>
    </rPh>
    <rPh sb="24" eb="26">
      <t>カツヨウ</t>
    </rPh>
    <rPh sb="27" eb="29">
      <t>シュウチ</t>
    </rPh>
    <phoneticPr fontId="7"/>
  </si>
  <si>
    <t>健康保険給付や厚生年金保険等の公的制度・支援制度などの周知</t>
    <rPh sb="4" eb="6">
      <t>キュウフ</t>
    </rPh>
    <rPh sb="11" eb="13">
      <t>ホケン</t>
    </rPh>
    <phoneticPr fontId="7"/>
  </si>
  <si>
    <t>従業員や管理者に対する、治療と職場生活に関する両立支援の意識啓発</t>
    <phoneticPr fontId="7"/>
  </si>
  <si>
    <t>計画書・両立支援マニュアル等の策定・周知（研修・説明会の実施と同程度の効果を認められるものに限る）</t>
    <rPh sb="0" eb="3">
      <t>ケイカクショ</t>
    </rPh>
    <rPh sb="4" eb="8">
      <t>リョウリツシエン</t>
    </rPh>
    <rPh sb="13" eb="14">
      <t>トウ</t>
    </rPh>
    <rPh sb="15" eb="17">
      <t>サクテイ</t>
    </rPh>
    <rPh sb="18" eb="20">
      <t>シュウチ</t>
    </rPh>
    <rPh sb="21" eb="23">
      <t>ケンシュウ</t>
    </rPh>
    <rPh sb="24" eb="27">
      <t>セツメイカイ</t>
    </rPh>
    <rPh sb="28" eb="30">
      <t>ジッシ</t>
    </rPh>
    <rPh sb="31" eb="34">
      <t>ドウテイド</t>
    </rPh>
    <rPh sb="35" eb="37">
      <t>コウカ</t>
    </rPh>
    <rPh sb="38" eb="39">
      <t>ミト</t>
    </rPh>
    <rPh sb="46" eb="47">
      <t>カギ</t>
    </rPh>
    <phoneticPr fontId="7"/>
  </si>
  <si>
    <t>　↓意識啓発の実施方法（該当するものすべて）</t>
    <rPh sb="2" eb="6">
      <t>イシキケイハツ</t>
    </rPh>
    <rPh sb="7" eb="9">
      <t>ジッシ</t>
    </rPh>
    <rPh sb="9" eb="11">
      <t>ホウホウ</t>
    </rPh>
    <phoneticPr fontId="7"/>
  </si>
  <si>
    <t>↓相談窓口設置方法（該当するものすべて）</t>
    <rPh sb="1" eb="5">
      <t>ソウダンマドクチ</t>
    </rPh>
    <rPh sb="5" eb="7">
      <t>セッチ</t>
    </rPh>
    <rPh sb="7" eb="9">
      <t>ホウホウ</t>
    </rPh>
    <phoneticPr fontId="7"/>
  </si>
  <si>
    <r>
      <t>メンタルヘルス休職者に対する職場復帰支援のルール・プロセス等</t>
    </r>
    <r>
      <rPr>
        <b/>
        <sz val="8"/>
        <color rgb="FF000000"/>
        <rFont val="BIZ UDPゴシック"/>
        <family val="3"/>
        <charset val="128"/>
      </rPr>
      <t>（職場復帰支援プログラム等）</t>
    </r>
    <r>
      <rPr>
        <b/>
        <sz val="12"/>
        <color rgb="FF000000"/>
        <rFont val="BIZ UDPゴシック"/>
        <family val="3"/>
        <charset val="128"/>
      </rPr>
      <t>策定</t>
    </r>
    <phoneticPr fontId="7"/>
  </si>
  <si>
    <t>過重労働防止対策計画等が策定されている</t>
    <phoneticPr fontId="7"/>
  </si>
  <si>
    <t>Eメールによる周知</t>
    <rPh sb="7" eb="9">
      <t>シュウチ</t>
    </rPh>
    <phoneticPr fontId="7"/>
  </si>
  <si>
    <t>36協定の時間、80時間（時間外労働＋休日労働）を超えそうな場合の管理者への通知</t>
    <phoneticPr fontId="7"/>
  </si>
  <si>
    <t>長時間労働発生時、即座に改善を図る体制がある　※勤怠締め後の対応を除く</t>
    <rPh sb="7" eb="8">
      <t>ジ</t>
    </rPh>
    <rPh sb="24" eb="26">
      <t>キンタイ</t>
    </rPh>
    <rPh sb="26" eb="27">
      <t>シ</t>
    </rPh>
    <rPh sb="28" eb="29">
      <t>ゴ</t>
    </rPh>
    <rPh sb="30" eb="32">
      <t>タイオウ</t>
    </rPh>
    <rPh sb="33" eb="34">
      <t>ノゾ</t>
    </rPh>
    <phoneticPr fontId="7"/>
  </si>
  <si>
    <t>その他の改善方法→</t>
    <rPh sb="2" eb="3">
      <t>タ</t>
    </rPh>
    <rPh sb="4" eb="8">
      <t>カイゼンホウホウ</t>
    </rPh>
    <phoneticPr fontId="7"/>
  </si>
  <si>
    <t>ルール、規程等策定している</t>
    <rPh sb="4" eb="7">
      <t>キテイトウ</t>
    </rPh>
    <rPh sb="7" eb="9">
      <t>サクテイ</t>
    </rPh>
    <phoneticPr fontId="7"/>
  </si>
  <si>
    <t>自社入口等への掲示物</t>
    <rPh sb="0" eb="2">
      <t>ジシャ</t>
    </rPh>
    <rPh sb="2" eb="4">
      <t>イリクチ</t>
    </rPh>
    <rPh sb="4" eb="5">
      <t>トウ</t>
    </rPh>
    <rPh sb="7" eb="10">
      <t>ケイジブツ</t>
    </rPh>
    <phoneticPr fontId="7"/>
  </si>
  <si>
    <t>該当者がいない（特定保健指導に該当する被保険者・被扶養者がいない）</t>
    <rPh sb="0" eb="3">
      <t>ガイトウシャ</t>
    </rPh>
    <rPh sb="8" eb="14">
      <t>トクテイホケンシドウ</t>
    </rPh>
    <rPh sb="15" eb="17">
      <t>ガイトウ</t>
    </rPh>
    <rPh sb="19" eb="23">
      <t>ヒホケンシャ</t>
    </rPh>
    <rPh sb="24" eb="28">
      <t>ヒフヨウシャ</t>
    </rPh>
    <phoneticPr fontId="7"/>
  </si>
  <si>
    <t>上記計画が従業員に周知されている (※上記項目に該当必須）</t>
    <rPh sb="19" eb="21">
      <t>ジョウキ</t>
    </rPh>
    <rPh sb="21" eb="23">
      <t>コウモク</t>
    </rPh>
    <rPh sb="24" eb="26">
      <t>ガイトウ</t>
    </rPh>
    <rPh sb="26" eb="28">
      <t>ヒッス</t>
    </rPh>
    <phoneticPr fontId="7"/>
  </si>
  <si>
    <t>健康企業宣言STEP2実施結果レポート</t>
    <phoneticPr fontId="7"/>
  </si>
  <si>
    <t>（WG・部会提出用）　/   審査・評価シート</t>
    <phoneticPr fontId="7"/>
  </si>
  <si>
    <t>【　東京連合会　】
↓　
【　ＷＧ /　部会　】</t>
    <rPh sb="2" eb="4">
      <t>トウキョウ</t>
    </rPh>
    <rPh sb="4" eb="7">
      <t>レンゴウカイ</t>
    </rPh>
    <rPh sb="20" eb="22">
      <t>ブカイ</t>
    </rPh>
    <phoneticPr fontId="7"/>
  </si>
  <si>
    <t>質問</t>
    <rPh sb="0" eb="2">
      <t>シツモン</t>
    </rPh>
    <phoneticPr fontId="8"/>
  </si>
  <si>
    <t>できて
いる</t>
    <phoneticPr fontId="8"/>
  </si>
  <si>
    <t>概ねできている</t>
    <rPh sb="0" eb="1">
      <t>オオム</t>
    </rPh>
    <phoneticPr fontId="8"/>
  </si>
  <si>
    <t>できて
いない</t>
    <phoneticPr fontId="8"/>
  </si>
  <si>
    <t>評価方法</t>
    <rPh sb="0" eb="2">
      <t>ヒョウカ</t>
    </rPh>
    <rPh sb="2" eb="4">
      <t>ホウホウ</t>
    </rPh>
    <phoneticPr fontId="8"/>
  </si>
  <si>
    <t>実施結果　／　添付資料</t>
    <rPh sb="0" eb="2">
      <t>ジッシ</t>
    </rPh>
    <rPh sb="2" eb="4">
      <t>ケッカ</t>
    </rPh>
    <rPh sb="7" eb="9">
      <t>テンプ</t>
    </rPh>
    <rPh sb="9" eb="11">
      <t>シリョウ</t>
    </rPh>
    <phoneticPr fontId="8"/>
  </si>
  <si>
    <t>申請
点数</t>
    <rPh sb="0" eb="2">
      <t>シンセイ</t>
    </rPh>
    <rPh sb="3" eb="5">
      <t>テンスウ</t>
    </rPh>
    <phoneticPr fontId="9"/>
  </si>
  <si>
    <t>できて
いる</t>
    <phoneticPr fontId="9"/>
  </si>
  <si>
    <t>概ねでき
ている</t>
    <phoneticPr fontId="9"/>
  </si>
  <si>
    <t>できて
いない</t>
    <phoneticPr fontId="9"/>
  </si>
  <si>
    <t>採点者評価・備考     （東京連合会）</t>
    <rPh sb="0" eb="2">
      <t>サイテン</t>
    </rPh>
    <rPh sb="2" eb="3">
      <t>シャ</t>
    </rPh>
    <rPh sb="3" eb="5">
      <t>ヒョウカ</t>
    </rPh>
    <rPh sb="6" eb="8">
      <t>ビコウ</t>
    </rPh>
    <rPh sb="14" eb="16">
      <t>トウキョウ</t>
    </rPh>
    <rPh sb="16" eb="19">
      <t>レンゴウカイ</t>
    </rPh>
    <phoneticPr fontId="9"/>
  </si>
  <si>
    <t>健診・重症化予防</t>
    <rPh sb="0" eb="2">
      <t>ケンシン</t>
    </rPh>
    <rPh sb="3" eb="6">
      <t>ジュウショウカ</t>
    </rPh>
    <rPh sb="6" eb="8">
      <t>ヨボウ</t>
    </rPh>
    <phoneticPr fontId="8"/>
  </si>
  <si>
    <t>健診対象者
（家族を除く）受診率</t>
    <phoneticPr fontId="8"/>
  </si>
  <si>
    <t>年度(年)における従業員の事業者健診の受診率</t>
    <rPh sb="0" eb="1">
      <t>トシ</t>
    </rPh>
    <rPh sb="1" eb="2">
      <t>ド</t>
    </rPh>
    <rPh sb="3" eb="4">
      <t>ネン</t>
    </rPh>
    <rPh sb="9" eb="12">
      <t>ジュウギョウイン</t>
    </rPh>
    <rPh sb="13" eb="16">
      <t>ジギョウシャ</t>
    </rPh>
    <rPh sb="16" eb="18">
      <t>ケンシン</t>
    </rPh>
    <rPh sb="19" eb="21">
      <t>ジュシン</t>
    </rPh>
    <rPh sb="21" eb="22">
      <t>リツ</t>
    </rPh>
    <phoneticPr fontId="7"/>
  </si>
  <si>
    <t>・40歳以上の健診結果データ（生活習慣病予防健診含む）の提供数及び40歳未満の定期健診の受診者数の割合</t>
    <rPh sb="17" eb="19">
      <t>シュウカン</t>
    </rPh>
    <rPh sb="19" eb="20">
      <t>ビョウ</t>
    </rPh>
    <rPh sb="20" eb="22">
      <t>ヨボウ</t>
    </rPh>
    <rPh sb="22" eb="24">
      <t>ケンシン</t>
    </rPh>
    <phoneticPr fontId="8"/>
  </si>
  <si>
    <t>生活習慣病予防健診受診者数</t>
    <phoneticPr fontId="7"/>
  </si>
  <si>
    <t>　及び健診結果データ提供数</t>
    <phoneticPr fontId="7"/>
  </si>
  <si>
    <t>（</t>
    <phoneticPr fontId="7"/>
  </si>
  <si>
    <t>人　）</t>
    <phoneticPr fontId="7"/>
  </si>
  <si>
    <t>定期健康診断受診者数</t>
    <phoneticPr fontId="7"/>
  </si>
  <si>
    <t>健診受診率</t>
    <rPh sb="0" eb="5">
      <t>ケンシンジュシンリツ</t>
    </rPh>
    <phoneticPr fontId="7"/>
  </si>
  <si>
    <t>健診対象者数</t>
    <phoneticPr fontId="7"/>
  </si>
  <si>
    <t>健診受診率　</t>
    <phoneticPr fontId="7"/>
  </si>
  <si>
    <t>%　）</t>
    <phoneticPr fontId="7"/>
  </si>
  <si>
    <t xml:space="preserve">上記により </t>
    <rPh sb="0" eb="2">
      <t>ジョウキ</t>
    </rPh>
    <phoneticPr fontId="7"/>
  </si>
  <si>
    <t>健診の有所見率の改善</t>
    <rPh sb="8" eb="10">
      <t>カイゼン</t>
    </rPh>
    <phoneticPr fontId="8"/>
  </si>
  <si>
    <t>・STEP2認定申請時の直近実績値とその前年（または過去3年間の平均）とにおける定期健診及び生活習慣病予防健診等の有所見率の改善状況</t>
    <rPh sb="26" eb="28">
      <t>カコ</t>
    </rPh>
    <rPh sb="29" eb="31">
      <t>ネンカン</t>
    </rPh>
    <rPh sb="32" eb="34">
      <t>ヘイキン</t>
    </rPh>
    <rPh sb="55" eb="56">
      <t>トウ</t>
    </rPh>
    <phoneticPr fontId="8"/>
  </si>
  <si>
    <t>年度(年)における有所見者数及び健診受診者数</t>
    <rPh sb="1" eb="2">
      <t>ド</t>
    </rPh>
    <rPh sb="3" eb="4">
      <t>ネン</t>
    </rPh>
    <rPh sb="18" eb="21">
      <t>ジュシンシャ</t>
    </rPh>
    <rPh sb="21" eb="22">
      <t>スウ</t>
    </rPh>
    <phoneticPr fontId="7"/>
  </si>
  <si>
    <t>/</t>
    <phoneticPr fontId="7"/>
  </si>
  <si>
    <t>上記前年における有所見者数及び健診受診者数</t>
    <rPh sb="15" eb="17">
      <t>ケンシン</t>
    </rPh>
    <rPh sb="17" eb="19">
      <t>ジュシン</t>
    </rPh>
    <rPh sb="19" eb="20">
      <t>シャ</t>
    </rPh>
    <phoneticPr fontId="7"/>
  </si>
  <si>
    <t>上記前年有所見率</t>
    <rPh sb="0" eb="2">
      <t>ジョウキ</t>
    </rPh>
    <rPh sb="2" eb="4">
      <t>ゼンネン</t>
    </rPh>
    <rPh sb="4" eb="5">
      <t>ユウ</t>
    </rPh>
    <rPh sb="5" eb="7">
      <t>ショケン</t>
    </rPh>
    <rPh sb="7" eb="8">
      <t>リツ</t>
    </rPh>
    <phoneticPr fontId="7"/>
  </si>
  <si>
    <t>有所見率：　</t>
    <phoneticPr fontId="7"/>
  </si>
  <si>
    <t>年</t>
    <rPh sb="0" eb="1">
      <t>ネン</t>
    </rPh>
    <phoneticPr fontId="7"/>
  </si>
  <si>
    <t>前３年有所見率(平均)</t>
    <rPh sb="0" eb="1">
      <t>ゼン</t>
    </rPh>
    <rPh sb="2" eb="6">
      <t>ネンユウショケン</t>
    </rPh>
    <rPh sb="6" eb="7">
      <t>リツ</t>
    </rPh>
    <rPh sb="8" eb="10">
      <t>ヘイキン</t>
    </rPh>
    <phoneticPr fontId="7"/>
  </si>
  <si>
    <t>上記前年</t>
    <phoneticPr fontId="7"/>
  </si>
  <si>
    <t>上記前年を含む過去３年間の平均</t>
    <rPh sb="5" eb="6">
      <t>フク</t>
    </rPh>
    <rPh sb="7" eb="9">
      <t>カコ</t>
    </rPh>
    <rPh sb="10" eb="12">
      <t>ネンカン</t>
    </rPh>
    <rPh sb="13" eb="15">
      <t>ヘイキン</t>
    </rPh>
    <phoneticPr fontId="7"/>
  </si>
  <si>
    <t>特定保健指導の実施率</t>
    <phoneticPr fontId="8"/>
  </si>
  <si>
    <t>年度における特定保健指導の実施率</t>
    <rPh sb="0" eb="1">
      <t>トシ</t>
    </rPh>
    <rPh sb="1" eb="2">
      <t>ド</t>
    </rPh>
    <rPh sb="6" eb="12">
      <t>トクテイホケンシドウ</t>
    </rPh>
    <rPh sb="13" eb="15">
      <t>ジッシ</t>
    </rPh>
    <rPh sb="15" eb="16">
      <t>リツ</t>
    </rPh>
    <phoneticPr fontId="7"/>
  </si>
  <si>
    <t>・特定保健指導の実施率
・特定保健指導の必要性を従業員に周知及び対象者への勧奨実績
・面談を受けやすくする配慮等
　※特定保健指導の実施者数及び対象者数は本人（被保険者）と家族（被扶養者）を合わせた数</t>
    <rPh sb="8" eb="11">
      <t>ジッシリツ</t>
    </rPh>
    <rPh sb="13" eb="15">
      <t>トクテイ</t>
    </rPh>
    <rPh sb="43" eb="45">
      <t>メンダン</t>
    </rPh>
    <rPh sb="46" eb="47">
      <t>ウ</t>
    </rPh>
    <rPh sb="53" eb="56">
      <t>ハイリョトウ</t>
    </rPh>
    <rPh sb="59" eb="61">
      <t>トクテイ</t>
    </rPh>
    <rPh sb="61" eb="63">
      <t>ホケン</t>
    </rPh>
    <rPh sb="63" eb="65">
      <t>シドウ</t>
    </rPh>
    <rPh sb="66" eb="68">
      <t>ジッシ</t>
    </rPh>
    <rPh sb="68" eb="69">
      <t>シャ</t>
    </rPh>
    <rPh sb="69" eb="70">
      <t>スウ</t>
    </rPh>
    <rPh sb="70" eb="71">
      <t>オヨ</t>
    </rPh>
    <rPh sb="72" eb="75">
      <t>タイショウシャ</t>
    </rPh>
    <rPh sb="75" eb="76">
      <t>スウ</t>
    </rPh>
    <rPh sb="77" eb="79">
      <t>ホンニン</t>
    </rPh>
    <rPh sb="80" eb="84">
      <t>ヒホケンシャ</t>
    </rPh>
    <rPh sb="86" eb="88">
      <t>カゾク</t>
    </rPh>
    <rPh sb="89" eb="93">
      <t>ヒフヨウシャ</t>
    </rPh>
    <rPh sb="95" eb="96">
      <t>ア</t>
    </rPh>
    <rPh sb="99" eb="100">
      <t>カズ</t>
    </rPh>
    <phoneticPr fontId="8"/>
  </si>
  <si>
    <t>特定保健指導実施者数（本人・家族）</t>
    <rPh sb="11" eb="13">
      <t>ホンニン</t>
    </rPh>
    <rPh sb="14" eb="16">
      <t>カゾク</t>
    </rPh>
    <phoneticPr fontId="7"/>
  </si>
  <si>
    <t>特定保健指導対象者数（本人・家族）</t>
    <rPh sb="6" eb="9">
      <t>タイショウシャ</t>
    </rPh>
    <phoneticPr fontId="7"/>
  </si>
  <si>
    <t>特定保健指導実施率</t>
    <rPh sb="0" eb="6">
      <t>トクテイホケンシドウ</t>
    </rPh>
    <phoneticPr fontId="7"/>
  </si>
  <si>
    <t>保健指導実施率</t>
  </si>
  <si>
    <t>家族（40歳以上の被扶養者）の特定健診受診率
※該当者がいない事業所は当該項目は取組対象外</t>
    <phoneticPr fontId="8"/>
  </si>
  <si>
    <t>年度における被扶養者（家族）の特定健康健診の受診率</t>
    <rPh sb="0" eb="1">
      <t>トシ</t>
    </rPh>
    <rPh sb="1" eb="2">
      <t>ド</t>
    </rPh>
    <rPh sb="6" eb="10">
      <t>ヒフヨウシャ</t>
    </rPh>
    <rPh sb="11" eb="13">
      <t>カゾク</t>
    </rPh>
    <rPh sb="15" eb="19">
      <t>トクテイケンコウ</t>
    </rPh>
    <rPh sb="19" eb="21">
      <t>ケンシン</t>
    </rPh>
    <rPh sb="22" eb="24">
      <t>ジュシン</t>
    </rPh>
    <rPh sb="24" eb="25">
      <t>リツ</t>
    </rPh>
    <phoneticPr fontId="7"/>
  </si>
  <si>
    <t>・家族（40歳以上の被扶養者）の受診率
・家族（40歳以上の被扶養者）への健診受診に対する周知・勧奨実績</t>
    <phoneticPr fontId="8"/>
  </si>
  <si>
    <t>特定健康診査の受診者数</t>
    <phoneticPr fontId="7"/>
  </si>
  <si>
    <t>※パートタイマー等、勤務先で定期健診を受診した者含む(健診結果提供者）</t>
    <rPh sb="27" eb="31">
      <t>ケンシンケッカ</t>
    </rPh>
    <rPh sb="31" eb="34">
      <t>テイキョウシャ</t>
    </rPh>
    <phoneticPr fontId="7"/>
  </si>
  <si>
    <t>家族（40歳以上の被扶養者）数</t>
    <phoneticPr fontId="7"/>
  </si>
  <si>
    <t>被扶養者特定健診受診率</t>
    <rPh sb="0" eb="4">
      <t>ヒフヨウシャ</t>
    </rPh>
    <rPh sb="4" eb="6">
      <t>トクテイ</t>
    </rPh>
    <rPh sb="6" eb="8">
      <t>ケンシン</t>
    </rPh>
    <rPh sb="8" eb="10">
      <t>ジュシン</t>
    </rPh>
    <rPh sb="10" eb="11">
      <t>リツ</t>
    </rPh>
    <phoneticPr fontId="7"/>
  </si>
  <si>
    <t>特定健康診査受診率</t>
    <phoneticPr fontId="7"/>
  </si>
  <si>
    <t>.</t>
    <phoneticPr fontId="7"/>
  </si>
  <si>
    <r>
      <t>←該当者無</t>
    </r>
    <r>
      <rPr>
        <sz val="10"/>
        <color rgb="FF000000"/>
        <rFont val="Segoe UI Symbol"/>
        <family val="3"/>
      </rPr>
      <t>✔</t>
    </r>
    <rPh sb="1" eb="4">
      <t>ガイトウシャ</t>
    </rPh>
    <rPh sb="4" eb="5">
      <t>ナシ</t>
    </rPh>
    <phoneticPr fontId="7"/>
  </si>
  <si>
    <t>健康管理・安全衛生活動の取組</t>
    <rPh sb="0" eb="2">
      <t>ケンコウ</t>
    </rPh>
    <rPh sb="2" eb="4">
      <t>カンリ</t>
    </rPh>
    <rPh sb="5" eb="7">
      <t>アンゼン</t>
    </rPh>
    <rPh sb="7" eb="9">
      <t>エイセイ</t>
    </rPh>
    <rPh sb="9" eb="11">
      <t>カツドウ</t>
    </rPh>
    <rPh sb="12" eb="14">
      <t>トリクミ</t>
    </rPh>
    <phoneticPr fontId="8"/>
  </si>
  <si>
    <t>治療中の従業員に対する支援体制</t>
    <phoneticPr fontId="8"/>
  </si>
  <si>
    <t>・治療中の従業員に対する受診継続と職場生活との両立が可能となる支援体制等の構築状況及び支援の実施状況
（社内の仕組み、支援制度の確認）</t>
    <phoneticPr fontId="8"/>
  </si>
  <si>
    <t>公的保険制度・支援制度の従業員への周知</t>
    <rPh sb="12" eb="15">
      <t>ジュウギョウイン</t>
    </rPh>
    <phoneticPr fontId="7"/>
  </si>
  <si>
    <t>公的保険制度・支援制度周知</t>
    <phoneticPr fontId="7"/>
  </si>
  <si>
    <t>両立支援の意識啓発</t>
    <phoneticPr fontId="7"/>
  </si>
  <si>
    <t>両立支援相談窓口の設置</t>
    <rPh sb="0" eb="4">
      <t>リョウリツシエン</t>
    </rPh>
    <phoneticPr fontId="7"/>
  </si>
  <si>
    <t>相談窓口を設置</t>
    <phoneticPr fontId="7"/>
  </si>
  <si>
    <t>時間単位、短時間勤務、時差出勤制度等の規定</t>
    <phoneticPr fontId="7"/>
  </si>
  <si>
    <t>産業医等面談と必要な措置の実施</t>
    <phoneticPr fontId="7"/>
  </si>
  <si>
    <t>産業医等面談と必要な措置の実施</t>
    <rPh sb="13" eb="15">
      <t>ジッシ</t>
    </rPh>
    <phoneticPr fontId="7"/>
  </si>
  <si>
    <t>項目該当のため</t>
    <rPh sb="0" eb="2">
      <t>コウモク</t>
    </rPh>
    <rPh sb="2" eb="4">
      <t>ガイトウ</t>
    </rPh>
    <phoneticPr fontId="7"/>
  </si>
  <si>
    <t>メンタルヘルス対策</t>
    <rPh sb="7" eb="9">
      <t>タイサク</t>
    </rPh>
    <phoneticPr fontId="7"/>
  </si>
  <si>
    <t>メンタルヘルス対策に関する計画書の策定と情報共有</t>
    <phoneticPr fontId="8"/>
  </si>
  <si>
    <t>・メンタルヘルス対策に関する計画・スケジュール等の策定及び情報共有の状況
（計画書・進捗管理表など計画の内容、従業員への情報共有状況の確認）</t>
    <phoneticPr fontId="8"/>
  </si>
  <si>
    <t>心の健康づくり計画等の策定</t>
    <phoneticPr fontId="7"/>
  </si>
  <si>
    <t>メンタルヘルス対策（心の健康づくり計画等の策定）</t>
    <phoneticPr fontId="7"/>
  </si>
  <si>
    <t>計画等の従業員への周知</t>
    <rPh sb="4" eb="7">
      <t>ジュウギョウイン</t>
    </rPh>
    <rPh sb="9" eb="11">
      <t>シュウチ</t>
    </rPh>
    <phoneticPr fontId="7"/>
  </si>
  <si>
    <t>上記計画等が従業員へ周知されている</t>
    <rPh sb="4" eb="5">
      <t>トウ</t>
    </rPh>
    <phoneticPr fontId="7"/>
  </si>
  <si>
    <t>ストレスチェックの取組状況</t>
    <phoneticPr fontId="8"/>
  </si>
  <si>
    <t>・ストレスチェック制度に基づくストレスチェックの実施状況及びその結果に基づく集団分析の実施状況
・集団分析に基づいた職場改善の検討等の状況</t>
    <phoneticPr fontId="8"/>
  </si>
  <si>
    <t>ストレスチェック実施</t>
    <phoneticPr fontId="7"/>
  </si>
  <si>
    <t>ストレスチェック実施後の集団分析</t>
    <rPh sb="8" eb="11">
      <t>ジッシゴ</t>
    </rPh>
    <rPh sb="12" eb="14">
      <t>シュウダン</t>
    </rPh>
    <phoneticPr fontId="7"/>
  </si>
  <si>
    <t>集団分析を実施</t>
    <phoneticPr fontId="7"/>
  </si>
  <si>
    <t>集団分析に基づく職場改善等について検討、及び必要な措置</t>
    <rPh sb="20" eb="21">
      <t>オヨ</t>
    </rPh>
    <phoneticPr fontId="7"/>
  </si>
  <si>
    <t>集団分析に基づく職場改善等について検討</t>
    <phoneticPr fontId="7"/>
  </si>
  <si>
    <t>等必要な措置</t>
    <rPh sb="0" eb="1">
      <t>トウ</t>
    </rPh>
    <phoneticPr fontId="7"/>
  </si>
  <si>
    <t>メンタルヘルスケアの取組み</t>
    <phoneticPr fontId="8"/>
  </si>
  <si>
    <t>・メンタルヘルスに対する相談窓口の設置状況
・従業員に対する相談窓口設置等の相談体制に関する周知状況
・従業員（管理監督者も含む）に対する情報提供・研修等の実施状況</t>
    <phoneticPr fontId="8"/>
  </si>
  <si>
    <t>相談窓口等を設置</t>
    <phoneticPr fontId="7"/>
  </si>
  <si>
    <t>相談窓口等を設置</t>
  </si>
  <si>
    <t>相談窓口の設置や利用方法等の周知</t>
    <phoneticPr fontId="7"/>
  </si>
  <si>
    <t>従業員への情報提供や研修（セルフケア）</t>
    <phoneticPr fontId="7"/>
  </si>
  <si>
    <t>管理者への研修（ラインによるケア）</t>
    <phoneticPr fontId="7"/>
  </si>
  <si>
    <t>管理監督者への研修（ラインによるケア）</t>
    <phoneticPr fontId="7"/>
  </si>
  <si>
    <t>メンタルヘルス不調者への対応方針、休職後の職場復帰等の支援体制</t>
  </si>
  <si>
    <t>・メンタルヘルス不調者に関する対応方針の策定状況
・メンタルヘルスにて休職した従業員に対する職場復帰支援の策定状況</t>
    <phoneticPr fontId="8"/>
  </si>
  <si>
    <t>メンタルヘルス不調者への対応方針の策定</t>
    <phoneticPr fontId="7"/>
  </si>
  <si>
    <t>メンタルヘルス不調者への対応方針が策定</t>
    <phoneticPr fontId="7"/>
  </si>
  <si>
    <t>対応方針の従業員への周知</t>
    <rPh sb="0" eb="4">
      <t>タイオウホウシン</t>
    </rPh>
    <rPh sb="5" eb="8">
      <t>ジュウギョウイン</t>
    </rPh>
    <rPh sb="10" eb="12">
      <t>シュウチ</t>
    </rPh>
    <phoneticPr fontId="7"/>
  </si>
  <si>
    <t>上記が従業員へ周知されている</t>
    <rPh sb="0" eb="2">
      <t>ジョウキ</t>
    </rPh>
    <rPh sb="3" eb="6">
      <t>ジュウギョウイン</t>
    </rPh>
    <phoneticPr fontId="7"/>
  </si>
  <si>
    <t>職場復帰支援プログラム等、ルールの策定</t>
    <rPh sb="0" eb="2">
      <t>ショクバ</t>
    </rPh>
    <rPh sb="2" eb="4">
      <t>フッキ</t>
    </rPh>
    <rPh sb="4" eb="6">
      <t>シエン</t>
    </rPh>
    <rPh sb="11" eb="12">
      <t>トウ</t>
    </rPh>
    <rPh sb="17" eb="19">
      <t>サクテイ</t>
    </rPh>
    <phoneticPr fontId="7"/>
  </si>
  <si>
    <t>職場復帰支援プログラム等の策定</t>
    <phoneticPr fontId="7"/>
  </si>
  <si>
    <t>職場復帰支援プログラム等、ルールの従業員への周知</t>
    <rPh sb="0" eb="2">
      <t>ショクバ</t>
    </rPh>
    <rPh sb="2" eb="4">
      <t>フッキ</t>
    </rPh>
    <rPh sb="4" eb="6">
      <t>シエン</t>
    </rPh>
    <rPh sb="11" eb="12">
      <t>トウ</t>
    </rPh>
    <rPh sb="17" eb="20">
      <t>ジュウギョウイン</t>
    </rPh>
    <rPh sb="22" eb="24">
      <t>シュウチ</t>
    </rPh>
    <phoneticPr fontId="7"/>
  </si>
  <si>
    <t>上記が従業員へ周知されている</t>
    <rPh sb="0" eb="2">
      <t>ジョウキ</t>
    </rPh>
    <rPh sb="3" eb="6">
      <t>ジュウギョウイン</t>
    </rPh>
    <rPh sb="7" eb="9">
      <t>シュウチ</t>
    </rPh>
    <phoneticPr fontId="7"/>
  </si>
  <si>
    <t>裏面に続きます▶</t>
    <rPh sb="0" eb="2">
      <t>リメン</t>
    </rPh>
    <rPh sb="3" eb="4">
      <t>ツヅ</t>
    </rPh>
    <phoneticPr fontId="8"/>
  </si>
  <si>
    <t>過重労働防止</t>
    <rPh sb="0" eb="2">
      <t>カジュウ</t>
    </rPh>
    <rPh sb="2" eb="4">
      <t>ロウドウ</t>
    </rPh>
    <rPh sb="4" eb="6">
      <t>ボウシ</t>
    </rPh>
    <phoneticPr fontId="8"/>
  </si>
  <si>
    <t>過重労働防止対策に関する計画と情報共有</t>
    <phoneticPr fontId="8"/>
  </si>
  <si>
    <t>・過重労働防止対策に関する計画またはスケジュール等の策定及び従業員との情報共有の状況</t>
    <phoneticPr fontId="8"/>
  </si>
  <si>
    <t>過重労働防止対策計画等の策定</t>
    <phoneticPr fontId="7"/>
  </si>
  <si>
    <t>計画等の従業員への周知</t>
    <rPh sb="9" eb="11">
      <t>シュウチ</t>
    </rPh>
    <phoneticPr fontId="7"/>
  </si>
  <si>
    <t>上記計画等が従業員へ周知されている</t>
    <phoneticPr fontId="7"/>
  </si>
  <si>
    <t>時間外・休日労働時間に対する管理体制</t>
    <phoneticPr fontId="8"/>
  </si>
  <si>
    <t>・時間外・休日労働の時間の把握・管理の方法
・長時間労働発生時の管理者への通知方法
・長時間労働に対する改善状況</t>
    <phoneticPr fontId="8"/>
  </si>
  <si>
    <t>タイムカード等により勤務時間を客観的に把握</t>
    <phoneticPr fontId="7"/>
  </si>
  <si>
    <t>乖離等について実態調査</t>
    <phoneticPr fontId="7"/>
  </si>
  <si>
    <t>始業終業時刻を1分単位で適切に記録</t>
    <phoneticPr fontId="7"/>
  </si>
  <si>
    <t>36協定、80時間接近を直ちに管理者へ通知</t>
    <rPh sb="9" eb="11">
      <t>セッキン</t>
    </rPh>
    <phoneticPr fontId="7"/>
  </si>
  <si>
    <t>36協定、80時間超を直ちに管理者へ通知</t>
    <phoneticPr fontId="7"/>
  </si>
  <si>
    <t>長時間労働発生時、即座に改善を図るなど対応ができる体制</t>
    <rPh sb="0" eb="5">
      <t>チョウジカンロウドウ</t>
    </rPh>
    <rPh sb="5" eb="8">
      <t>ハッセイジ</t>
    </rPh>
    <phoneticPr fontId="7"/>
  </si>
  <si>
    <t>即座に改善を図るなど対応ができる体制</t>
    <phoneticPr fontId="7"/>
  </si>
  <si>
    <t>月の時間外・休日労働時間が８０時間を超える従業員に対する支援体制</t>
    <phoneticPr fontId="8"/>
  </si>
  <si>
    <t>従業員が時間外労働時間を把握する仕組み</t>
    <phoneticPr fontId="7"/>
  </si>
  <si>
    <t>・従業員自らが時間外労働時間を把握できる仕組み
・月の時間外・休日労働時間が80時間を超えた従業員への医師面接指導案内</t>
    <phoneticPr fontId="8"/>
  </si>
  <si>
    <t>面接指導等が受けられることの従業員への周知</t>
    <rPh sb="14" eb="17">
      <t>ジュウギョウイン</t>
    </rPh>
    <phoneticPr fontId="7"/>
  </si>
  <si>
    <t>面接指導等が受けられることを周知</t>
    <phoneticPr fontId="7"/>
  </si>
  <si>
    <t>面接指導の具体的な手順（手続き）が明確化</t>
    <rPh sb="0" eb="4">
      <t>メンセツシドウ</t>
    </rPh>
    <phoneticPr fontId="7"/>
  </si>
  <si>
    <t>具体的な手順（手続き）が明確化</t>
    <phoneticPr fontId="7"/>
  </si>
  <si>
    <t>面接指導対象発生後の面接指導の直接勧奨（１か月以内）</t>
    <rPh sb="0" eb="2">
      <t>メンセツ</t>
    </rPh>
    <rPh sb="2" eb="4">
      <t>シドウ</t>
    </rPh>
    <rPh sb="4" eb="6">
      <t>タイショウ</t>
    </rPh>
    <rPh sb="6" eb="8">
      <t>ハッセイ</t>
    </rPh>
    <rPh sb="8" eb="9">
      <t>ゴ</t>
    </rPh>
    <rPh sb="22" eb="23">
      <t>ゲツ</t>
    </rPh>
    <rPh sb="23" eb="25">
      <t>イナイ</t>
    </rPh>
    <phoneticPr fontId="7"/>
  </si>
  <si>
    <t>１か月以内に面接指導の直接勧奨</t>
    <rPh sb="8" eb="10">
      <t>シドウ</t>
    </rPh>
    <phoneticPr fontId="7"/>
  </si>
  <si>
    <t>⑬</t>
    <phoneticPr fontId="8"/>
  </si>
  <si>
    <t>年次有給休暇の取得促進</t>
    <phoneticPr fontId="8"/>
  </si>
  <si>
    <t>年度(年)における有給休暇取得率</t>
    <rPh sb="0" eb="1">
      <t>トシ</t>
    </rPh>
    <rPh sb="1" eb="2">
      <t>ド</t>
    </rPh>
    <rPh sb="3" eb="4">
      <t>ネン</t>
    </rPh>
    <rPh sb="9" eb="13">
      <t>ユウキュウキュウカ</t>
    </rPh>
    <rPh sb="13" eb="16">
      <t>シュトクリツ</t>
    </rPh>
    <phoneticPr fontId="7"/>
  </si>
  <si>
    <t>有給休暇取得率</t>
    <rPh sb="0" eb="2">
      <t>ユウキュウ</t>
    </rPh>
    <rPh sb="2" eb="4">
      <t>キュウカ</t>
    </rPh>
    <rPh sb="4" eb="7">
      <t>シュトクリツ</t>
    </rPh>
    <phoneticPr fontId="7"/>
  </si>
  <si>
    <t>取得率が50％未満であっても取得促進の具体的な取組がある</t>
    <phoneticPr fontId="7"/>
  </si>
  <si>
    <t>・全従業員の有給休暇取得総日数を全従業員の有給休暇付与総日数で除した割合
・年次有給休暇の取得促進のための具体的な計画策定状況
※産前産後休暇・育児休業・病気休暇等、有給の取得が困難者など、やむを得ない場合は分母分子から除いてもよい（算出の対象外としてよい）</t>
    <phoneticPr fontId="8"/>
  </si>
  <si>
    <t>全従業員の有給休暇取得総日数</t>
    <phoneticPr fontId="7"/>
  </si>
  <si>
    <t>日　）</t>
    <rPh sb="0" eb="1">
      <t>ニチ</t>
    </rPh>
    <phoneticPr fontId="7"/>
  </si>
  <si>
    <t>全従業員への有給休暇付与総日数</t>
  </si>
  <si>
    <t>有給休暇取得率</t>
    <phoneticPr fontId="7"/>
  </si>
  <si>
    <t>有給休暇取得促進に関する計画書等の有無</t>
    <phoneticPr fontId="7"/>
  </si>
  <si>
    <t>（基準：10点70％以上、５点70未満～50％以上、０点50％未満）</t>
    <rPh sb="1" eb="3">
      <t>キジュン</t>
    </rPh>
    <rPh sb="6" eb="7">
      <t>テン</t>
    </rPh>
    <rPh sb="10" eb="12">
      <t>イジョウ</t>
    </rPh>
    <rPh sb="14" eb="15">
      <t>テン</t>
    </rPh>
    <rPh sb="17" eb="19">
      <t>ミマン</t>
    </rPh>
    <rPh sb="23" eb="25">
      <t>イジョウ</t>
    </rPh>
    <rPh sb="27" eb="28">
      <t>テン</t>
    </rPh>
    <rPh sb="31" eb="33">
      <t>ミマン</t>
    </rPh>
    <phoneticPr fontId="8"/>
  </si>
  <si>
    <t>感染症予防対策</t>
    <rPh sb="0" eb="3">
      <t>カンセンショウ</t>
    </rPh>
    <rPh sb="3" eb="5">
      <t>ヨボウ</t>
    </rPh>
    <rPh sb="5" eb="7">
      <t>タイサク</t>
    </rPh>
    <phoneticPr fontId="8"/>
  </si>
  <si>
    <t>従業員の感染症予防対策</t>
    <phoneticPr fontId="8"/>
  </si>
  <si>
    <t>予防接種時の出勤扱い</t>
    <phoneticPr fontId="7"/>
  </si>
  <si>
    <t>予防接種時の出勤扱い</t>
    <rPh sb="0" eb="2">
      <t>ヨボウ</t>
    </rPh>
    <rPh sb="2" eb="4">
      <t>セッシュ</t>
    </rPh>
    <rPh sb="4" eb="5">
      <t>ジ</t>
    </rPh>
    <rPh sb="6" eb="8">
      <t>シュッキン</t>
    </rPh>
    <rPh sb="8" eb="9">
      <t>アツカ</t>
    </rPh>
    <phoneticPr fontId="7"/>
  </si>
  <si>
    <t>・予防接種に要する時間の出勤認定
・感染者の出勤停止措置
・感染症予防や感染拡大防止に向けた取り組み状況</t>
    <phoneticPr fontId="8"/>
  </si>
  <si>
    <t>罹患時の出勤停止の取り扱い、規程</t>
    <phoneticPr fontId="7"/>
  </si>
  <si>
    <t>罹患時の出勤停止の取り扱い、規程</t>
    <rPh sb="0" eb="2">
      <t>リカン</t>
    </rPh>
    <rPh sb="2" eb="3">
      <t>ジ</t>
    </rPh>
    <rPh sb="4" eb="6">
      <t>シュッキン</t>
    </rPh>
    <rPh sb="6" eb="8">
      <t>テイシ</t>
    </rPh>
    <rPh sb="9" eb="10">
      <t>ト</t>
    </rPh>
    <rPh sb="11" eb="12">
      <t>アツカ</t>
    </rPh>
    <rPh sb="14" eb="16">
      <t>キテイ</t>
    </rPh>
    <phoneticPr fontId="7"/>
  </si>
  <si>
    <t>予防接種に要する費用補助</t>
    <phoneticPr fontId="7"/>
  </si>
  <si>
    <t>予防接種に要する費用補助</t>
    <rPh sb="0" eb="1">
      <t>ヨ</t>
    </rPh>
    <rPh sb="1" eb="2">
      <t>ボウ</t>
    </rPh>
    <rPh sb="2" eb="4">
      <t>セッシュ</t>
    </rPh>
    <rPh sb="5" eb="6">
      <t>ヨウ</t>
    </rPh>
    <rPh sb="8" eb="10">
      <t>ヒヨウ</t>
    </rPh>
    <rPh sb="10" eb="12">
      <t>ホジョ</t>
    </rPh>
    <phoneticPr fontId="7"/>
  </si>
  <si>
    <t>アルコール等の消毒設置・マスク常備</t>
    <rPh sb="15" eb="17">
      <t>ジョウビ</t>
    </rPh>
    <phoneticPr fontId="7"/>
  </si>
  <si>
    <t>アルコール等の消毒設置・マスク配布</t>
    <rPh sb="5" eb="6">
      <t>トウ</t>
    </rPh>
    <rPh sb="7" eb="9">
      <t>ショウドク</t>
    </rPh>
    <rPh sb="9" eb="11">
      <t>セッチ</t>
    </rPh>
    <rPh sb="15" eb="17">
      <t>ハイフ</t>
    </rPh>
    <phoneticPr fontId="7"/>
  </si>
  <si>
    <t>健康経営に関する取組</t>
    <rPh sb="0" eb="2">
      <t>ケンコウ</t>
    </rPh>
    <rPh sb="2" eb="4">
      <t>ケイエイ</t>
    </rPh>
    <rPh sb="5" eb="6">
      <t>カン</t>
    </rPh>
    <rPh sb="8" eb="10">
      <t>トリクミ</t>
    </rPh>
    <phoneticPr fontId="8"/>
  </si>
  <si>
    <t>⑮</t>
    <phoneticPr fontId="8"/>
  </si>
  <si>
    <t>経営者による健康経営・健康宣言の社内外への発信および経営者の健診受診状況</t>
    <phoneticPr fontId="8"/>
  </si>
  <si>
    <t>・経営者による従業員の健康管理に係る経営課題・健康課題の認識および組織として取組む上記課題に関する文書等による明文化
・明文化したものの社内外への発信
・経営者自身の健康管理の状況</t>
    <phoneticPr fontId="8"/>
  </si>
  <si>
    <t>経営者による健康づくりの方針等の明文化</t>
    <phoneticPr fontId="7"/>
  </si>
  <si>
    <t>経営者による健康づくりの方針等の明文化</t>
    <rPh sb="0" eb="3">
      <t>ケイエイシャ</t>
    </rPh>
    <phoneticPr fontId="7"/>
  </si>
  <si>
    <t>方針等の社内外への発信</t>
    <rPh sb="0" eb="3">
      <t>ホウシントウ</t>
    </rPh>
    <phoneticPr fontId="7"/>
  </si>
  <si>
    <t>上記の社内外への発信</t>
    <rPh sb="3" eb="6">
      <t>シャナイガイ</t>
    </rPh>
    <rPh sb="8" eb="10">
      <t>ハッシン</t>
    </rPh>
    <phoneticPr fontId="7"/>
  </si>
  <si>
    <t>経営者自身（経営者全員）の健診受診</t>
    <rPh sb="6" eb="9">
      <t>ケイエイシャ</t>
    </rPh>
    <rPh sb="9" eb="11">
      <t>ゼンイン</t>
    </rPh>
    <phoneticPr fontId="7"/>
  </si>
  <si>
    <t>経営者自身の健診受診</t>
    <rPh sb="0" eb="3">
      <t>ケイエイシャ</t>
    </rPh>
    <rPh sb="3" eb="5">
      <t>ジシン</t>
    </rPh>
    <rPh sb="6" eb="8">
      <t>ケンシン</t>
    </rPh>
    <rPh sb="8" eb="10">
      <t>ジュシン</t>
    </rPh>
    <phoneticPr fontId="7"/>
  </si>
  <si>
    <t>従業員の健康の保持・増進に関する計画策定および策定した計画に基づく実施</t>
    <phoneticPr fontId="8"/>
  </si>
  <si>
    <t xml:space="preserve">・従業員の健康の保持・増進に関する計画策定
・上記計画に基づいた実施スケジュール等の策定
実施スケジュールに基づく実施並びに改善状況
</t>
    <phoneticPr fontId="8"/>
  </si>
  <si>
    <t>健康の保持・増進に関する計画書策定</t>
    <phoneticPr fontId="7"/>
  </si>
  <si>
    <t>計画推進に関する具体的なスケジュールが策定</t>
    <phoneticPr fontId="7"/>
  </si>
  <si>
    <t>スケジュールに基づいた実施</t>
    <phoneticPr fontId="7"/>
  </si>
  <si>
    <t>実施による改善や実施結果に基づく振り返り</t>
    <phoneticPr fontId="7"/>
  </si>
  <si>
    <t>上記計画、取り組みが従業員と共有されている</t>
    <phoneticPr fontId="7"/>
  </si>
  <si>
    <t>上記計画、取り組みが従業員と共有されている</t>
    <rPh sb="0" eb="2">
      <t>ジョウキ</t>
    </rPh>
    <phoneticPr fontId="7"/>
  </si>
  <si>
    <t>合計点数</t>
    <rPh sb="0" eb="2">
      <t>ゴウケイ</t>
    </rPh>
    <rPh sb="2" eb="4">
      <t>テンスウ</t>
    </rPh>
    <phoneticPr fontId="8"/>
  </si>
  <si>
    <t>一次採点に同じ</t>
    <phoneticPr fontId="7"/>
  </si>
  <si>
    <t>■取組状況(参考入力）</t>
    <rPh sb="1" eb="5">
      <t>トリクミジョウキョウ</t>
    </rPh>
    <rPh sb="6" eb="8">
      <t>サンコウ</t>
    </rPh>
    <rPh sb="8" eb="10">
      <t>ニュウリョク</t>
    </rPh>
    <phoneticPr fontId="7"/>
  </si>
  <si>
    <t>■取組状況（参考入力）</t>
    <rPh sb="1" eb="5">
      <t>トリクミジョウキョウ</t>
    </rPh>
    <rPh sb="6" eb="10">
      <t>サンコウニュウリョク</t>
    </rPh>
    <phoneticPr fontId="7"/>
  </si>
  <si>
    <t>点数直接入力</t>
    <phoneticPr fontId="7"/>
  </si>
  <si>
    <t>「金の認定」一次採点者　記入欄</t>
    <rPh sb="1" eb="2">
      <t>キン</t>
    </rPh>
    <rPh sb="3" eb="5">
      <t>ニンテイ</t>
    </rPh>
    <phoneticPr fontId="7"/>
  </si>
  <si>
    <t>※この質問は最終的に健康保険組合の実施率で採点されます。</t>
    <rPh sb="3" eb="5">
      <t>シツモン</t>
    </rPh>
    <rPh sb="6" eb="9">
      <t>サイシュウテキ</t>
    </rPh>
    <rPh sb="10" eb="16">
      <t>ケンコウホケンクミアイ</t>
    </rPh>
    <rPh sb="17" eb="19">
      <t>ジッシ</t>
    </rPh>
    <rPh sb="19" eb="20">
      <t>リツ</t>
    </rPh>
    <rPh sb="21" eb="23">
      <t>サイテン</t>
    </rPh>
    <phoneticPr fontId="7"/>
  </si>
  <si>
    <t>添付書類の番号等</t>
    <rPh sb="0" eb="2">
      <t>テンプ</t>
    </rPh>
    <rPh sb="2" eb="4">
      <t>ショルイ</t>
    </rPh>
    <rPh sb="5" eb="7">
      <t>バンゴウ</t>
    </rPh>
    <rPh sb="7" eb="8">
      <t>トウ</t>
    </rPh>
    <phoneticPr fontId="7"/>
  </si>
  <si>
    <t>添付書類の番号等</t>
    <phoneticPr fontId="7"/>
  </si>
  <si>
    <t>特定保健指導の勧奨、または就業時間中に特定保健指導が受けられるような配慮がある</t>
    <phoneticPr fontId="7"/>
  </si>
  <si>
    <t>→実施率が30％未満（０点）の場合は3点に加点</t>
    <rPh sb="1" eb="4">
      <t>ジッシリツ</t>
    </rPh>
    <rPh sb="8" eb="10">
      <t>ミマン</t>
    </rPh>
    <rPh sb="12" eb="13">
      <t>テン</t>
    </rPh>
    <rPh sb="15" eb="17">
      <t>バアイ</t>
    </rPh>
    <rPh sb="19" eb="20">
      <t>テン</t>
    </rPh>
    <rPh sb="21" eb="23">
      <t>カテン</t>
    </rPh>
    <phoneticPr fontId="7"/>
  </si>
  <si>
    <t>→実施率が30％未満（０点）の場合は3点に加点</t>
    <phoneticPr fontId="7"/>
  </si>
  <si>
    <t>↓該当する場合チェック</t>
    <phoneticPr fontId="7"/>
  </si>
  <si>
    <t>①特定健診対象者数</t>
    <rPh sb="1" eb="3">
      <t>トクテイ</t>
    </rPh>
    <phoneticPr fontId="7"/>
  </si>
  <si>
    <t>年度における従業員の被扶養者の特定健康診査受診率</t>
    <rPh sb="10" eb="14">
      <t>ヒフヨウシャ</t>
    </rPh>
    <rPh sb="15" eb="17">
      <t>トクテイ</t>
    </rPh>
    <rPh sb="17" eb="19">
      <t>ケンコウ</t>
    </rPh>
    <rPh sb="19" eb="21">
      <t>シンサ</t>
    </rPh>
    <rPh sb="21" eb="23">
      <t>ジュシン</t>
    </rPh>
    <phoneticPr fontId="7"/>
  </si>
  <si>
    <t>年度における従業員の被扶養者の特定健康診査受診率</t>
    <phoneticPr fontId="7"/>
  </si>
  <si>
    <t>①特定健診対象者数</t>
    <phoneticPr fontId="7"/>
  </si>
  <si>
    <t>③特定健診受診率</t>
    <rPh sb="1" eb="3">
      <t>トクテイ</t>
    </rPh>
    <rPh sb="3" eb="5">
      <t>ケンシン</t>
    </rPh>
    <rPh sb="5" eb="7">
      <t>ジュシン</t>
    </rPh>
    <rPh sb="7" eb="8">
      <t>リツ</t>
    </rPh>
    <phoneticPr fontId="7"/>
  </si>
  <si>
    <t>②特定健診受診者数</t>
    <rPh sb="1" eb="3">
      <t>トクテイ</t>
    </rPh>
    <phoneticPr fontId="7"/>
  </si>
  <si>
    <t>②特定健診受診者数</t>
    <phoneticPr fontId="7"/>
  </si>
  <si>
    <t>■取組状況（該当する項目に✓）</t>
    <rPh sb="1" eb="3">
      <t>トリクミ</t>
    </rPh>
    <rPh sb="3" eb="5">
      <t>ジョウキョウ</t>
    </rPh>
    <rPh sb="6" eb="8">
      <t>ガイトウ</t>
    </rPh>
    <rPh sb="10" eb="12">
      <t>コウモク</t>
    </rPh>
    <phoneticPr fontId="7"/>
  </si>
  <si>
    <t>有給休暇の計画的付与制度導入など具体的な有給休暇促進に関する取組みがある</t>
    <phoneticPr fontId="7"/>
  </si>
  <si>
    <t>→実施率が30％未満（０点）の場合は５点に加点</t>
    <phoneticPr fontId="7"/>
  </si>
  <si>
    <t>→有給取得率50％未満（０点）の場合には5点に加点。</t>
    <rPh sb="13" eb="14">
      <t>テン</t>
    </rPh>
    <rPh sb="16" eb="18">
      <t>バアイ</t>
    </rPh>
    <rPh sb="21" eb="22">
      <t>テン</t>
    </rPh>
    <rPh sb="23" eb="25">
      <t>カテン</t>
    </rPh>
    <phoneticPr fontId="7"/>
  </si>
  <si>
    <t>　健康企業宣言Step2「金の認定」実施結果レポート</t>
    <rPh sb="13" eb="14">
      <t>キン</t>
    </rPh>
    <phoneticPr fontId="7"/>
  </si>
  <si>
    <t>■採点情報連絡</t>
    <phoneticPr fontId="7"/>
  </si>
  <si>
    <t>■採点情報連絡</t>
    <rPh sb="1" eb="3">
      <t>サイテン</t>
    </rPh>
    <phoneticPr fontId="7"/>
  </si>
  <si>
    <t>■採点情報連絡</t>
    <rPh sb="1" eb="3">
      <t>サイテン</t>
    </rPh>
    <rPh sb="3" eb="5">
      <t>ジョウホウ</t>
    </rPh>
    <rPh sb="5" eb="7">
      <t>レンラク</t>
    </rPh>
    <phoneticPr fontId="7"/>
  </si>
  <si>
    <t>認定部会日</t>
    <rPh sb="0" eb="2">
      <t>ニンテイ</t>
    </rPh>
    <rPh sb="2" eb="4">
      <t>ブカイ</t>
    </rPh>
    <rPh sb="4" eb="5">
      <t>ビ</t>
    </rPh>
    <phoneticPr fontId="7"/>
  </si>
  <si>
    <t>審査ＷＧ日</t>
    <rPh sb="0" eb="2">
      <t>シンサ</t>
    </rPh>
    <rPh sb="4" eb="5">
      <t>ビ</t>
    </rPh>
    <phoneticPr fontId="7"/>
  </si>
  <si>
    <t>業　　種</t>
    <rPh sb="0" eb="1">
      <t>ギョウ</t>
    </rPh>
    <rPh sb="3" eb="4">
      <t>シュ</t>
    </rPh>
    <phoneticPr fontId="7"/>
  </si>
  <si>
    <t>従業員数</t>
    <rPh sb="0" eb="3">
      <t>ジュウギョウイン</t>
    </rPh>
    <rPh sb="3" eb="4">
      <t>スウ</t>
    </rPh>
    <phoneticPr fontId="7"/>
  </si>
  <si>
    <t>健康経営優良法人</t>
    <rPh sb="0" eb="2">
      <t>ケンコウ</t>
    </rPh>
    <rPh sb="2" eb="4">
      <t>ケイエイ</t>
    </rPh>
    <rPh sb="4" eb="6">
      <t>ユウリョウ</t>
    </rPh>
    <rPh sb="6" eb="8">
      <t>ホウジン</t>
    </rPh>
    <phoneticPr fontId="7"/>
  </si>
  <si>
    <t>その他の企業情報</t>
    <rPh sb="2" eb="3">
      <t>タ</t>
    </rPh>
    <rPh sb="4" eb="6">
      <t>キギョウ</t>
    </rPh>
    <rPh sb="6" eb="8">
      <t>ジョウホウ</t>
    </rPh>
    <phoneticPr fontId="7"/>
  </si>
  <si>
    <t>STEP2　宣言日</t>
    <rPh sb="6" eb="8">
      <t>センゲン</t>
    </rPh>
    <rPh sb="8" eb="9">
      <t>ビ</t>
    </rPh>
    <phoneticPr fontId="9"/>
  </si>
  <si>
    <t>銀の認定日</t>
    <rPh sb="0" eb="1">
      <t>ギン</t>
    </rPh>
    <rPh sb="2" eb="4">
      <t>ニンテイ</t>
    </rPh>
    <rPh sb="4" eb="5">
      <t>ビ</t>
    </rPh>
    <phoneticPr fontId="9"/>
  </si>
  <si>
    <t>健保組合提出日</t>
    <rPh sb="0" eb="2">
      <t>ケンポ</t>
    </rPh>
    <rPh sb="2" eb="4">
      <t>クミアイ</t>
    </rPh>
    <rPh sb="4" eb="6">
      <t>テイシュツ</t>
    </rPh>
    <rPh sb="6" eb="7">
      <t>ビ</t>
    </rPh>
    <phoneticPr fontId="9"/>
  </si>
  <si>
    <t>東京連合会提出日</t>
    <rPh sb="0" eb="2">
      <t>トウキョウ</t>
    </rPh>
    <rPh sb="2" eb="5">
      <t>レンゴウカイ</t>
    </rPh>
    <rPh sb="5" eb="7">
      <t>テイシュツ</t>
    </rPh>
    <rPh sb="7" eb="8">
      <t>ビ</t>
    </rPh>
    <phoneticPr fontId="9"/>
  </si>
  <si>
    <t>健康保険組合名</t>
    <rPh sb="0" eb="2">
      <t>ケンコウ</t>
    </rPh>
    <rPh sb="2" eb="4">
      <t>ホケン</t>
    </rPh>
    <rPh sb="4" eb="6">
      <t>クミアイ</t>
    </rPh>
    <rPh sb="6" eb="7">
      <t>メイ</t>
    </rPh>
    <phoneticPr fontId="7"/>
  </si>
  <si>
    <t>申請事業所名</t>
    <rPh sb="0" eb="2">
      <t>シンセイ</t>
    </rPh>
    <rPh sb="2" eb="5">
      <t>ジギョウショ</t>
    </rPh>
    <rPh sb="5" eb="6">
      <t>メイ</t>
    </rPh>
    <phoneticPr fontId="7"/>
  </si>
  <si>
    <t>番号</t>
    <rPh sb="0" eb="2">
      <t>バンゴウ</t>
    </rPh>
    <phoneticPr fontId="7"/>
  </si>
  <si>
    <t>組合受付日</t>
    <rPh sb="0" eb="2">
      <t>クミアイ</t>
    </rPh>
    <rPh sb="2" eb="4">
      <t>ウケツケ</t>
    </rPh>
    <rPh sb="4" eb="5">
      <t>ビ</t>
    </rPh>
    <phoneticPr fontId="7"/>
  </si>
  <si>
    <t>連合会受付日</t>
    <rPh sb="0" eb="3">
      <t>レンゴウカイ</t>
    </rPh>
    <rPh sb="3" eb="6">
      <t>ウケツケビ</t>
    </rPh>
    <phoneticPr fontId="7"/>
  </si>
  <si>
    <t>継続的な対象者無し</t>
    <rPh sb="0" eb="3">
      <t>ケイゾクテキ</t>
    </rPh>
    <rPh sb="4" eb="7">
      <t>タイショウシャ</t>
    </rPh>
    <rPh sb="7" eb="8">
      <t>ナ</t>
    </rPh>
    <phoneticPr fontId="7"/>
  </si>
  <si>
    <t>%</t>
    <phoneticPr fontId="7"/>
  </si>
  <si>
    <t>３年平均</t>
    <rPh sb="1" eb="2">
      <t>ネン</t>
    </rPh>
    <rPh sb="2" eb="4">
      <t>ヘイキン</t>
    </rPh>
    <phoneticPr fontId="7"/>
  </si>
  <si>
    <t>■実施率</t>
    <rPh sb="1" eb="4">
      <t>ジッシリツ</t>
    </rPh>
    <phoneticPr fontId="7"/>
  </si>
  <si>
    <t>■取得率</t>
    <rPh sb="1" eb="4">
      <t>シュトクリツ</t>
    </rPh>
    <phoneticPr fontId="7"/>
  </si>
  <si>
    <t>このレポートとともに、健康企業宣言システムメニュー「健康企業宣言（更新・申請）Step2」からご申請ください。</t>
    <rPh sb="11" eb="17">
      <t>ケンコウキギョウセンゲン</t>
    </rPh>
    <rPh sb="26" eb="32">
      <t>ケンコウキギョウセンゲン</t>
    </rPh>
    <rPh sb="33" eb="35">
      <t>コウシン</t>
    </rPh>
    <rPh sb="36" eb="38">
      <t>シンセイ</t>
    </rPh>
    <rPh sb="48" eb="50">
      <t>シンセイ</t>
    </rPh>
    <phoneticPr fontId="7"/>
  </si>
  <si>
    <t>質問項目ごとに取組結果を振り返り、事業主記入欄を使用し採点してください</t>
  </si>
  <si>
    <t>採点情報（東京連合会使用欄）</t>
    <rPh sb="0" eb="4">
      <t>サイテンジョウホウ</t>
    </rPh>
    <rPh sb="5" eb="10">
      <t>トウキョウレンゴウカイ</t>
    </rPh>
    <rPh sb="10" eb="13">
      <t>シヨウラン</t>
    </rPh>
    <phoneticPr fontId="7"/>
  </si>
  <si>
    <t>認定等スケジュール（東京連合会使用欄）</t>
    <rPh sb="0" eb="3">
      <t>ニンテイトウ</t>
    </rPh>
    <rPh sb="10" eb="15">
      <t>トウキョウレンゴウカイ</t>
    </rPh>
    <rPh sb="15" eb="18">
      <t>シヨウラン</t>
    </rPh>
    <phoneticPr fontId="7"/>
  </si>
  <si>
    <t>■取組状況（該当する項目に✓）</t>
    <phoneticPr fontId="7"/>
  </si>
  <si>
    <t>※この質問は健康保険組合の実施率で採点されます。</t>
    <rPh sb="3" eb="5">
      <t>シツモン</t>
    </rPh>
    <rPh sb="6" eb="12">
      <t>ケンコウホケンクミアイ</t>
    </rPh>
    <rPh sb="13" eb="15">
      <t>ジッシ</t>
    </rPh>
    <rPh sb="15" eb="16">
      <t>リツ</t>
    </rPh>
    <rPh sb="17" eb="19">
      <t>サイテン</t>
    </rPh>
    <phoneticPr fontId="7"/>
  </si>
  <si>
    <t>健診・重症化予防</t>
    <rPh sb="0" eb="2">
      <t>ケンシン</t>
    </rPh>
    <rPh sb="3" eb="8">
      <t>ジュウショウカヨボウ</t>
    </rPh>
    <phoneticPr fontId="7"/>
  </si>
  <si>
    <t>健診・重症化予防</t>
    <phoneticPr fontId="7"/>
  </si>
  <si>
    <t>健康管理・安全衛生活動の取組</t>
    <phoneticPr fontId="7"/>
  </si>
  <si>
    <t>メンタルヘルス対策</t>
    <phoneticPr fontId="7"/>
  </si>
  <si>
    <t>過重労働防止</t>
    <phoneticPr fontId="7"/>
  </si>
  <si>
    <t>感染症予防対策</t>
    <phoneticPr fontId="7"/>
  </si>
  <si>
    <t>健康経営に関する取組</t>
    <phoneticPr fontId="7"/>
  </si>
  <si>
    <t>健康企業宣言システムで使用する実施結果レポートはStep2宣言（更新）、</t>
    <rPh sb="0" eb="6">
      <t>ケンコウキギョウセンゲン</t>
    </rPh>
    <rPh sb="11" eb="13">
      <t>シヨウ</t>
    </rPh>
    <rPh sb="15" eb="19">
      <t>ジッシケッカ</t>
    </rPh>
    <rPh sb="29" eb="31">
      <t>センゲン</t>
    </rPh>
    <rPh sb="32" eb="34">
      <t>コウシン</t>
    </rPh>
    <phoneticPr fontId="7"/>
  </si>
  <si>
    <t>金の認定（初回・更新）共通です。</t>
    <rPh sb="0" eb="1">
      <t>キン</t>
    </rPh>
    <phoneticPr fontId="7"/>
  </si>
  <si>
    <t>質問(各質問ごとに該当する項目に☑をいれて採点してください）</t>
    <rPh sb="9" eb="11">
      <t>ガイトウ</t>
    </rPh>
    <rPh sb="13" eb="15">
      <t>コウモク</t>
    </rPh>
    <phoneticPr fontId="7"/>
  </si>
  <si>
    <r>
      <t xml:space="preserve">質問(各質問ごとに該当する項目に☑をいれて採点してください）
</t>
    </r>
    <r>
      <rPr>
        <sz val="16"/>
        <color theme="1" tint="0.249977111117893"/>
        <rFont val="Meiryo UI"/>
        <family val="3"/>
        <charset val="128"/>
      </rPr>
      <t>Step2宣言【更新】の場合は、原則、採点不要</t>
    </r>
    <rPh sb="9" eb="11">
      <t>ガイトウ</t>
    </rPh>
    <rPh sb="13" eb="15">
      <t>コウモク</t>
    </rPh>
    <phoneticPr fontId="7"/>
  </si>
  <si>
    <t>入力を行うと自動で点数が判断されます。</t>
    <rPh sb="0" eb="2">
      <t>ニュウリョク</t>
    </rPh>
    <rPh sb="3" eb="4">
      <t>オコナ</t>
    </rPh>
    <rPh sb="6" eb="8">
      <t>ジドウ</t>
    </rPh>
    <rPh sb="9" eb="11">
      <t>テンスウ</t>
    </rPh>
    <rPh sb="12" eb="14">
      <t>ハンダン</t>
    </rPh>
    <phoneticPr fontId="7"/>
  </si>
  <si>
    <t>該当する項目にチェックを入力します。</t>
    <rPh sb="0" eb="2">
      <t>ガイトウ</t>
    </rPh>
    <rPh sb="4" eb="6">
      <t>コウモク</t>
    </rPh>
    <rPh sb="12" eb="14">
      <t>ニュウリョク</t>
    </rPh>
    <phoneticPr fontId="7"/>
  </si>
  <si>
    <t>健康企業宣言STEP２採点基準
総合評価の基準　○設問④該当事業所 ：合計点数80点以上で目標をクリア　　○設問④非該当事業所：合計点数72点以上で目標をクリア</t>
    <rPh sb="0" eb="2">
      <t>ケンコウ</t>
    </rPh>
    <rPh sb="2" eb="4">
      <t>キギョウ</t>
    </rPh>
    <rPh sb="4" eb="6">
      <t>センゲン</t>
    </rPh>
    <rPh sb="11" eb="13">
      <t>サイテン</t>
    </rPh>
    <rPh sb="13" eb="15">
      <t>キジュン</t>
    </rPh>
    <phoneticPr fontId="9"/>
  </si>
  <si>
    <t>取組
分野</t>
    <rPh sb="0" eb="2">
      <t>トリクミ</t>
    </rPh>
    <rPh sb="3" eb="5">
      <t>ブンヤ</t>
    </rPh>
    <phoneticPr fontId="9"/>
  </si>
  <si>
    <t>設問</t>
    <rPh sb="0" eb="2">
      <t>セツモン</t>
    </rPh>
    <phoneticPr fontId="9"/>
  </si>
  <si>
    <t>採点基準　/　考え方</t>
    <rPh sb="0" eb="2">
      <t>サイテン</t>
    </rPh>
    <rPh sb="2" eb="4">
      <t>キジュン</t>
    </rPh>
    <rPh sb="7" eb="8">
      <t>カンガ</t>
    </rPh>
    <rPh sb="9" eb="10">
      <t>カタ</t>
    </rPh>
    <phoneticPr fontId="9"/>
  </si>
  <si>
    <t>項番</t>
    <rPh sb="0" eb="2">
      <t>コウバン</t>
    </rPh>
    <phoneticPr fontId="9"/>
  </si>
  <si>
    <t>内容</t>
    <rPh sb="0" eb="2">
      <t>ナイヨウ</t>
    </rPh>
    <phoneticPr fontId="9"/>
  </si>
  <si>
    <t>健診・重症化予防</t>
    <rPh sb="0" eb="2">
      <t>ケンシン</t>
    </rPh>
    <rPh sb="3" eb="6">
      <t>ジュウショウカ</t>
    </rPh>
    <rPh sb="6" eb="8">
      <t>ヨボウ</t>
    </rPh>
    <phoneticPr fontId="9"/>
  </si>
  <si>
    <t>①</t>
    <phoneticPr fontId="9"/>
  </si>
  <si>
    <t>健診対象者（家族を除く）受診率</t>
    <phoneticPr fontId="9"/>
  </si>
  <si>
    <t xml:space="preserve">
（確認事項）
（採点方法）　　　　　　　　　</t>
    <phoneticPr fontId="9"/>
  </si>
  <si>
    <t xml:space="preserve">
・定期健康診断受診者数（申告数）＋生活習慣病予防健診及び事業者健診データ提供数（保険者確認）　
　　／　従業員数（事業者健診対象者数－受診不可者数）＝　　人　／　　人　⇒　　　％　　　　　　　　　　　　　　　　　　　　　　　　　　　　　　　　　　　　　　　　　　　　　　　　　　　　　　　　　　　　　　
※受診不可者数：妊娠中、産休・育休中、病気休職中、海外赴任中等に該当する者
※実施結果レポート提出日から過去1年以内の数値
◎受診率　受診率100％　　　→５点、
　　　　　受診率100％未満～80％以上 →３点
　　　　　受診率80%未満    →0点　　　　　　　　　　　　　　</t>
    <rPh sb="248" eb="250">
      <t>ミマン</t>
    </rPh>
    <rPh sb="254" eb="256">
      <t>イジョウ</t>
    </rPh>
    <rPh sb="272" eb="274">
      <t>ミマン</t>
    </rPh>
    <phoneticPr fontId="9"/>
  </si>
  <si>
    <t>②</t>
    <phoneticPr fontId="9"/>
  </si>
  <si>
    <t>健診の有所見率の改善</t>
    <rPh sb="8" eb="10">
      <t>カイゼン</t>
    </rPh>
    <phoneticPr fontId="9"/>
  </si>
  <si>
    <r>
      <t xml:space="preserve">
（確認事項）
</t>
    </r>
    <r>
      <rPr>
        <strike/>
        <sz val="11"/>
        <color theme="1"/>
        <rFont val="HG丸ｺﾞｼｯｸM-PRO"/>
        <family val="3"/>
        <charset val="128"/>
      </rPr>
      <t xml:space="preserve">
</t>
    </r>
    <r>
      <rPr>
        <sz val="11"/>
        <color theme="1"/>
        <rFont val="HG丸ｺﾞｼｯｸM-PRO"/>
        <family val="3"/>
        <charset val="128"/>
      </rPr>
      <t>（採点方法）</t>
    </r>
    <rPh sb="2" eb="4">
      <t>カクニン</t>
    </rPh>
    <rPh sb="4" eb="6">
      <t>ジコウ</t>
    </rPh>
    <rPh sb="12" eb="14">
      <t>サイテン</t>
    </rPh>
    <rPh sb="14" eb="16">
      <t>ホウホウ</t>
    </rPh>
    <phoneticPr fontId="9"/>
  </si>
  <si>
    <t xml:space="preserve">
・有所見者数　／　定期健診等の受診者数　＝　　　　　　　人　／　　　　　　　人　⇒　　　　　％
※有所見者数は、総合所見において「問題なし」「異常なし」以外の健診受診者数、または「定期健康診断結果報告書」（様式第6号(労働安全衛生法第52条関係)）の「所見のあった人数」
　とする
※実施結果レポート提出日から過去1年以内の数値
◎有所見率の前年からの改善率
　当年の有所見率が前年、または過去3年間の平均より改善→5点
　　　　〃　　　　前年、または過去3年間の平均と同じ（少数第1位まで）　 →3点
 　　  　〃　　　　前年、または過去3年間の平均より悪化→0点　
※当年のに有所見率が60％未満である場合には、有所見率が前年より悪化していても3点
※上記による採点結果が5点以外の場合、当年に新たに採用された従業員を除いた有所見率の改善状況で採点することができる。</t>
    <rPh sb="194" eb="196">
      <t>トウネン</t>
    </rPh>
    <rPh sb="208" eb="210">
      <t>カコ</t>
    </rPh>
    <rPh sb="211" eb="213">
      <t>ネンカン</t>
    </rPh>
    <rPh sb="214" eb="216">
      <t>ヘイキン</t>
    </rPh>
    <rPh sb="301" eb="303">
      <t>トウネン</t>
    </rPh>
    <rPh sb="305" eb="306">
      <t>ユウ</t>
    </rPh>
    <rPh sb="306" eb="308">
      <t>ショケン</t>
    </rPh>
    <rPh sb="308" eb="309">
      <t>リツ</t>
    </rPh>
    <rPh sb="313" eb="315">
      <t>ミマン</t>
    </rPh>
    <rPh sb="318" eb="320">
      <t>バアイ</t>
    </rPh>
    <rPh sb="323" eb="324">
      <t>ユウ</t>
    </rPh>
    <rPh sb="324" eb="326">
      <t>ショケン</t>
    </rPh>
    <rPh sb="326" eb="327">
      <t>リツ</t>
    </rPh>
    <rPh sb="343" eb="345">
      <t>ジョウキ</t>
    </rPh>
    <rPh sb="348" eb="350">
      <t>サイテン</t>
    </rPh>
    <rPh sb="350" eb="352">
      <t>ケッカ</t>
    </rPh>
    <rPh sb="354" eb="355">
      <t>テン</t>
    </rPh>
    <rPh sb="355" eb="357">
      <t>イガイ</t>
    </rPh>
    <rPh sb="358" eb="360">
      <t>バアイ</t>
    </rPh>
    <rPh sb="361" eb="363">
      <t>トウネン</t>
    </rPh>
    <rPh sb="364" eb="365">
      <t>アラ</t>
    </rPh>
    <rPh sb="367" eb="369">
      <t>サイヨウ</t>
    </rPh>
    <rPh sb="372" eb="375">
      <t>ジュウギョウイン</t>
    </rPh>
    <rPh sb="376" eb="377">
      <t>ノゾ</t>
    </rPh>
    <rPh sb="379" eb="380">
      <t>ユウ</t>
    </rPh>
    <rPh sb="380" eb="382">
      <t>ショケン</t>
    </rPh>
    <rPh sb="382" eb="383">
      <t>リツ</t>
    </rPh>
    <rPh sb="384" eb="386">
      <t>カイゼン</t>
    </rPh>
    <rPh sb="386" eb="388">
      <t>ジョウキョウ</t>
    </rPh>
    <rPh sb="389" eb="391">
      <t>サイテン</t>
    </rPh>
    <phoneticPr fontId="9"/>
  </si>
  <si>
    <t>③</t>
    <phoneticPr fontId="9"/>
  </si>
  <si>
    <t>特定保健指導の実施率</t>
    <phoneticPr fontId="9"/>
  </si>
  <si>
    <r>
      <rPr>
        <strike/>
        <sz val="11"/>
        <color theme="1"/>
        <rFont val="HG丸ｺﾞｼｯｸM-PRO"/>
        <family val="3"/>
        <charset val="128"/>
      </rPr>
      <t xml:space="preserve">
</t>
    </r>
    <r>
      <rPr>
        <sz val="11"/>
        <color theme="1"/>
        <rFont val="HG丸ｺﾞｼｯｸM-PRO"/>
        <family val="3"/>
        <charset val="128"/>
      </rPr>
      <t>（確認事項）
（採点方法）</t>
    </r>
    <rPh sb="2" eb="4">
      <t>カクニン</t>
    </rPh>
    <rPh sb="4" eb="6">
      <t>ジコウ</t>
    </rPh>
    <rPh sb="11" eb="13">
      <t>サイテン</t>
    </rPh>
    <rPh sb="13" eb="15">
      <t>ホウホウ</t>
    </rPh>
    <phoneticPr fontId="9"/>
  </si>
  <si>
    <t xml:space="preserve">
・特定保健指導実施者数　／　特定保健指導対象者数　＝　　　　人　／　　　人　⇒　　　％
※実施結果レポート提出日から過去1年以内の数値
◎実施率　実施率50%以上　　 →5点
　　　　　実施率50%未満～30％以上  →3点
 　　　　  実施率30％未満　　→0点　
※実施率が30%未満であっても、特定保健指導の勧奨、または就業時間中に特定保健指導が受けられるような配慮がある場合には３点</t>
    <rPh sb="15" eb="17">
      <t>トクテイ</t>
    </rPh>
    <rPh sb="112" eb="114">
      <t>ミマン</t>
    </rPh>
    <rPh sb="118" eb="120">
      <t>イジョウ</t>
    </rPh>
    <rPh sb="139" eb="141">
      <t>ミマン</t>
    </rPh>
    <rPh sb="157" eb="159">
      <t>ミマン</t>
    </rPh>
    <rPh sb="165" eb="167">
      <t>トクテイ</t>
    </rPh>
    <rPh sb="172" eb="174">
      <t>カンショウ</t>
    </rPh>
    <rPh sb="178" eb="180">
      <t>シュウギョウ</t>
    </rPh>
    <rPh sb="180" eb="183">
      <t>ジカンチュウ</t>
    </rPh>
    <rPh sb="184" eb="186">
      <t>トクテイ</t>
    </rPh>
    <rPh sb="186" eb="188">
      <t>ホケン</t>
    </rPh>
    <rPh sb="188" eb="190">
      <t>シドウ</t>
    </rPh>
    <rPh sb="191" eb="192">
      <t>ウ</t>
    </rPh>
    <rPh sb="199" eb="201">
      <t>ハイリョ</t>
    </rPh>
    <phoneticPr fontId="9"/>
  </si>
  <si>
    <t>④</t>
    <phoneticPr fontId="9"/>
  </si>
  <si>
    <t>家族（40歳以上の被扶養者）の特定健診受診率
※該当者がいない事業所は当該項目は取組対象外</t>
    <phoneticPr fontId="9"/>
  </si>
  <si>
    <t xml:space="preserve">
（確認事項）
（採点方法）</t>
    <rPh sb="2" eb="4">
      <t>カクニン</t>
    </rPh>
    <rPh sb="4" eb="6">
      <t>ジコウ</t>
    </rPh>
    <rPh sb="14" eb="16">
      <t>サイテン</t>
    </rPh>
    <rPh sb="16" eb="18">
      <t>ホウホウ</t>
    </rPh>
    <phoneticPr fontId="9"/>
  </si>
  <si>
    <t xml:space="preserve">
・特定健康診査受診数　／　特定健康診査対象数　＝　　　人　／　　　人　⇒　　　　　％　
◎受診率　受診率50％以上　　→10点
　　　　　受診率50％未満～30％以上 →5点
　　　　　受診率30%未満　　→0点
※受診率が30％未満であっても、全社的な受診勧奨を行っていると認められる場合は5点
※特定健診対象者（40歳以上の被扶養者）がいない場合、設問④は評価対象外とする
　→合計点数90点満点中72点以上の取得で認定基準達成となる</t>
    <rPh sb="77" eb="79">
      <t>ミマン</t>
    </rPh>
    <rPh sb="83" eb="85">
      <t>イジョウ</t>
    </rPh>
    <rPh sb="101" eb="103">
      <t>ミマン</t>
    </rPh>
    <rPh sb="110" eb="112">
      <t>ジュシン</t>
    </rPh>
    <rPh sb="112" eb="113">
      <t>リツ</t>
    </rPh>
    <rPh sb="117" eb="119">
      <t>ミマン</t>
    </rPh>
    <rPh sb="125" eb="128">
      <t>ゼンシャテキ</t>
    </rPh>
    <rPh sb="129" eb="131">
      <t>ジュシン</t>
    </rPh>
    <rPh sb="131" eb="133">
      <t>カンショウ</t>
    </rPh>
    <rPh sb="134" eb="135">
      <t>オコナ</t>
    </rPh>
    <rPh sb="140" eb="141">
      <t>ミト</t>
    </rPh>
    <rPh sb="145" eb="147">
      <t>バアイ</t>
    </rPh>
    <rPh sb="149" eb="150">
      <t>テン</t>
    </rPh>
    <phoneticPr fontId="9"/>
  </si>
  <si>
    <t>健康管理・安全衛生活動の取組み</t>
    <rPh sb="0" eb="2">
      <t>ケンコウ</t>
    </rPh>
    <rPh sb="2" eb="4">
      <t>カンリ</t>
    </rPh>
    <rPh sb="5" eb="7">
      <t>アンゼン</t>
    </rPh>
    <rPh sb="7" eb="9">
      <t>エイセイ</t>
    </rPh>
    <rPh sb="9" eb="11">
      <t>カツドウ</t>
    </rPh>
    <rPh sb="12" eb="14">
      <t>トリクミ</t>
    </rPh>
    <phoneticPr fontId="9"/>
  </si>
  <si>
    <t>⑤</t>
    <phoneticPr fontId="9"/>
  </si>
  <si>
    <t>治療中の従業員に対する支援体制</t>
    <phoneticPr fontId="9"/>
  </si>
  <si>
    <t xml:space="preserve">
（確認事項）
（採点方法）</t>
    <rPh sb="2" eb="4">
      <t>カクニン</t>
    </rPh>
    <rPh sb="4" eb="6">
      <t>ジコウ</t>
    </rPh>
    <rPh sb="17" eb="19">
      <t>サイテン</t>
    </rPh>
    <rPh sb="19" eb="21">
      <t>ホウホウ</t>
    </rPh>
    <phoneticPr fontId="9"/>
  </si>
  <si>
    <t xml:space="preserve">
□限度額認定証等の健康保険給付や厚生年金保険等の公的保険制度・支援制度に関する周知を行っている。
□従業員や管理者に対して、治療と職場生活に関する両立支援の意識啓発を行っているか
□治療と職場生活の両立に関する相談窓口を設置し、周知しているか
□時間単位の休暇制度、短時間勤務制度、時差出勤制度等のいずれかが規定されているか
□継続的な治療を行っている従業員に対し、産業医等面談にて適切に状況を把握するとともに必要な措置についても適切に実施しているか
※産業医の設置が義務付けられていない事業所については、代表者等の管理者による面談
※支援を要する疾病（両立支援GLより）
・がん、脳卒中、心疾患、糖尿病、肝炎、その他難病など反復・継続して治療が必要となる疾病であり、短期で治癒する疾病を除く
◎満たしている項目数
　　　５項目全て → 10点、　３項目以上 →  5点、　２項目以下 → ０点
　※「継続的な治療を行っている従業員」がいない場合は最後の項目は評価対象外とし以下のとおり採点する
　　　４項目全て → 10点、　３項目以上 →  5点、　２項目以下 → ０点</t>
    <rPh sb="345" eb="346">
      <t>ノゾ</t>
    </rPh>
    <phoneticPr fontId="9"/>
  </si>
  <si>
    <t>メンタルヘルス対策</t>
    <rPh sb="7" eb="9">
      <t>タイサク</t>
    </rPh>
    <phoneticPr fontId="9"/>
  </si>
  <si>
    <t>⑥</t>
    <phoneticPr fontId="9"/>
  </si>
  <si>
    <t>メンタルヘルス対策に関する計画書の策定と情報共有</t>
    <phoneticPr fontId="9"/>
  </si>
  <si>
    <t xml:space="preserve">
（確認事項）
（採点方法）</t>
    <rPh sb="2" eb="4">
      <t>カクニン</t>
    </rPh>
    <rPh sb="4" eb="6">
      <t>ジコウ</t>
    </rPh>
    <rPh sb="11" eb="13">
      <t>サイテン</t>
    </rPh>
    <rPh sb="13" eb="15">
      <t>ホウホウ</t>
    </rPh>
    <phoneticPr fontId="9"/>
  </si>
  <si>
    <t xml:space="preserve">
□メンタルヘルス対策（心の健康づくり計画等の策定）をしているか
□上記計画が従業員に周知されているか
◎満たしている項目数
　２項目全て → 5点、　１項目（計画等の策定のみ） → 3点、　該当項目なし → ０点</t>
    <phoneticPr fontId="9"/>
  </si>
  <si>
    <t>⑦</t>
    <phoneticPr fontId="9"/>
  </si>
  <si>
    <t>ストレスチェックの取組状況</t>
    <phoneticPr fontId="9"/>
  </si>
  <si>
    <t xml:space="preserve">
（確認事項）
（採点方法）</t>
    <rPh sb="2" eb="4">
      <t>カクニン</t>
    </rPh>
    <rPh sb="4" eb="6">
      <t>ジコウ</t>
    </rPh>
    <rPh sb="12" eb="14">
      <t>サイテン</t>
    </rPh>
    <rPh sb="14" eb="16">
      <t>ホウホウ</t>
    </rPh>
    <phoneticPr fontId="9"/>
  </si>
  <si>
    <t xml:space="preserve">
□ストレスチェックを実施しているか
□ストレスチェック実施後の集団分析を実施しているか
□集団分析に基づく職場改善等について検討を行い必要な措置を講じているか
◎満たしている項目数
　３項全て → 5点、　２項目（集団分析まで） → 3点、　１項目（ストレスチェックのみ）以下 → ０点
※50名未満の事業所については、ストレスチェック制度に準ずるストレスチェック注）を実施していれば3点
注）社内勧奨による厚生労働省「こころの耳」のストレスチェック（セルフチェック）の実施など</t>
    <phoneticPr fontId="9"/>
  </si>
  <si>
    <t>⑧</t>
    <phoneticPr fontId="9"/>
  </si>
  <si>
    <t>メンタルヘルスケアの取組み</t>
    <phoneticPr fontId="9"/>
  </si>
  <si>
    <t xml:space="preserve">
（確認事項）
（採点方法）</t>
    <rPh sb="2" eb="4">
      <t>カクニン</t>
    </rPh>
    <rPh sb="4" eb="6">
      <t>ジコウ</t>
    </rPh>
    <rPh sb="13" eb="15">
      <t>サイテン</t>
    </rPh>
    <rPh sb="15" eb="17">
      <t>ホウホウ</t>
    </rPh>
    <phoneticPr fontId="9"/>
  </si>
  <si>
    <t xml:space="preserve">
□メンタルヘルス相談窓口等を設置しているか
□すべての従業員へメンタルヘルス相談窓口の設置や利用方法等の周知を行っているか
□従業員へメンタルヘルスに関する情報提供や研修を行っているか（セルフケア）
□従業員と日常的に接する管理監督者に対しメンタルヘルス研修を行っているか（ラインによるケア）
◎満たしている項目数
　４項目全て → 5点、　2項目以上 → 3点、　１項目以下 → ０点</t>
    <phoneticPr fontId="9"/>
  </si>
  <si>
    <t>⑨</t>
    <phoneticPr fontId="9"/>
  </si>
  <si>
    <t>メンタルヘルス不調者への対応方針、休職後の職場復帰等の支援体制</t>
    <phoneticPr fontId="9"/>
  </si>
  <si>
    <t xml:space="preserve">
□メンタルヘルス不調者への対応方針が策定されているか
□メンタルヘルス不調者への対応方針に関する周知がされているか
□メンタルヘルスによる休職者に対する職場復帰支援のルール・プロセス等（職場復帰支援プログラム等）が策定されているか
□メンタルヘルスによる休職者に対する職場復帰支援策（上記職場復帰支援プログラム等）に関する周知がされているか
◎満たしている項目数
　４項目全て → 5点、　２項目以上 → 3点、　１項目以下 → ０点</t>
    <phoneticPr fontId="9"/>
  </si>
  <si>
    <t>過重労働防止</t>
    <rPh sb="0" eb="2">
      <t>カジュウ</t>
    </rPh>
    <rPh sb="2" eb="4">
      <t>ロウドウ</t>
    </rPh>
    <rPh sb="4" eb="6">
      <t>ボウシ</t>
    </rPh>
    <phoneticPr fontId="9"/>
  </si>
  <si>
    <t>⑩</t>
    <phoneticPr fontId="9"/>
  </si>
  <si>
    <t>過重労働防止対策に関する計画と情報共有</t>
    <phoneticPr fontId="9"/>
  </si>
  <si>
    <t xml:space="preserve">
□過重労働防止対策計画等が策定されているか
□上記の計画等が従業員へ周知されているか
◎満たしている項目数
　２項目全て → 5点、　１項目（計画等の策定まで） → 3点、　該当項目なし → ０点</t>
    <phoneticPr fontId="9"/>
  </si>
  <si>
    <t>⑪</t>
    <phoneticPr fontId="9"/>
  </si>
  <si>
    <t>時間外・休日労働時間に対する管理体制</t>
    <phoneticPr fontId="9"/>
  </si>
  <si>
    <t xml:space="preserve">
□タイムカード等により勤務時間を客観的に把握しているか
□把握した労働時間と実労働時間に関する乖離等について実態調査を行っている
□労働日ごとの始業終業時刻を1分単位で適切に記録している
□1か月の時間外労働が36協定に定める時間、及び時間外労働と休日労働を合計した時間が80時間を超えそうな場合（またはこれらの時間より少ない独自の時間設定をしている場合には、その場合）、直ちに管理者に通知がなされている
□実際に長時間労働が発生した場合には即座に改善を図るなど対応ができる体制にあるか
（発生していない場合でも、発生したときの対応策が明文化されていること）
◎満たしている項目数
　５項目全て → 5点、　３項目以上 → 3点、　2項目以下 → ０点</t>
    <rPh sb="98" eb="99">
      <t>ツキ</t>
    </rPh>
    <rPh sb="100" eb="102">
      <t>ジカン</t>
    </rPh>
    <rPh sb="102" eb="103">
      <t>ソト</t>
    </rPh>
    <rPh sb="103" eb="105">
      <t>ロウドウ</t>
    </rPh>
    <rPh sb="108" eb="110">
      <t>キョウテイ</t>
    </rPh>
    <rPh sb="111" eb="112">
      <t>サダ</t>
    </rPh>
    <rPh sb="114" eb="116">
      <t>ジカン</t>
    </rPh>
    <rPh sb="117" eb="118">
      <t>オヨ</t>
    </rPh>
    <rPh sb="119" eb="122">
      <t>ジカンガイ</t>
    </rPh>
    <rPh sb="122" eb="124">
      <t>ロウドウ</t>
    </rPh>
    <rPh sb="125" eb="127">
      <t>キュウジツ</t>
    </rPh>
    <rPh sb="127" eb="129">
      <t>ロウドウ</t>
    </rPh>
    <rPh sb="130" eb="132">
      <t>ゴウケイ</t>
    </rPh>
    <rPh sb="134" eb="136">
      <t>ジカン</t>
    </rPh>
    <rPh sb="139" eb="141">
      <t>ジカン</t>
    </rPh>
    <rPh sb="142" eb="143">
      <t>コ</t>
    </rPh>
    <rPh sb="147" eb="149">
      <t>バアイ</t>
    </rPh>
    <rPh sb="157" eb="159">
      <t>ジカン</t>
    </rPh>
    <rPh sb="161" eb="162">
      <t>スク</t>
    </rPh>
    <rPh sb="164" eb="166">
      <t>ドクジ</t>
    </rPh>
    <rPh sb="167" eb="169">
      <t>ジカン</t>
    </rPh>
    <rPh sb="169" eb="171">
      <t>セッテイ</t>
    </rPh>
    <rPh sb="176" eb="178">
      <t>バアイ</t>
    </rPh>
    <rPh sb="183" eb="185">
      <t>バアイ</t>
    </rPh>
    <rPh sb="187" eb="188">
      <t>タダ</t>
    </rPh>
    <rPh sb="190" eb="193">
      <t>カンリシャ</t>
    </rPh>
    <rPh sb="194" eb="196">
      <t>ツウチ</t>
    </rPh>
    <phoneticPr fontId="9"/>
  </si>
  <si>
    <t>⑫</t>
    <phoneticPr fontId="9"/>
  </si>
  <si>
    <t>月の時間外・休日労働時間が８０時間を超える従業員に対する支援体制</t>
    <phoneticPr fontId="9"/>
  </si>
  <si>
    <t xml:space="preserve">
□従業員が時間外労働時間を把握する仕組みがあるか
□時間外・休日労働時間が80時間を超えた場合、申出による面接指導等が受けられることを周知しているか
□面接指導等を受けるための具体的な手順（手続き）が明確化されているか
□面接指導等該当者が発生した場合は、発生から１か月以内に、面接指導等の申出を行うよう直接勧奨しているか
（発生していない場合でも、発生したときの対応として明文化されていること）
◎満たしている項目数
　４項目全て → 5点、　2項目以上 → 3点、　１項目以下 → ０点</t>
    <phoneticPr fontId="9"/>
  </si>
  <si>
    <t>⑬</t>
    <phoneticPr fontId="9"/>
  </si>
  <si>
    <t>年次有給休暇の取得促進</t>
    <phoneticPr fontId="9"/>
  </si>
  <si>
    <t xml:space="preserve">
□有給休暇取得総日数計　／　有給休暇付与総日数計　×　１００　＝　日　／　日　⇒　　 ％
□有給休暇取得促進に関する具体的な計画等があるか
◎有給休暇取得率　取得率70％以上　　→10点
　　　　　　　　　取得率70％未満～50％以上 →5点
　　　　　　　　　取得率50％未満　　→０点
※有給取得率50％未満であっても、有給休暇の計画的付与制度導入など具体的な有給休暇促進に関する取組みがある場合は5点</t>
    <rPh sb="111" eb="113">
      <t>ミマン</t>
    </rPh>
    <rPh sb="117" eb="119">
      <t>イジョウ</t>
    </rPh>
    <rPh sb="139" eb="141">
      <t>ミマン</t>
    </rPh>
    <rPh sb="157" eb="159">
      <t>ミマン</t>
    </rPh>
    <phoneticPr fontId="9"/>
  </si>
  <si>
    <t>感染症予防対策</t>
    <rPh sb="0" eb="3">
      <t>カンセンショウ</t>
    </rPh>
    <rPh sb="3" eb="5">
      <t>ヨボウ</t>
    </rPh>
    <rPh sb="5" eb="7">
      <t>タイサク</t>
    </rPh>
    <phoneticPr fontId="9"/>
  </si>
  <si>
    <t>⑭</t>
    <phoneticPr fontId="9"/>
  </si>
  <si>
    <t>従業員の感染症予防対策</t>
    <phoneticPr fontId="9"/>
  </si>
  <si>
    <t xml:space="preserve">
□予防接種に要する時間を出勤扱いとする取扱いまたは規定等はあるか
□感染症に罹患した際は、医師による出勤可能認定日まで出勤を要しないことを定めた取扱い、規定等はあるか
□インフルエンザ等の予防接種に要する費用補助（保険者等関係団体による補助制度含む）はあるか
□アルコール等の消毒液設置、並びにマスクを常備しているか
◎満たしている項目数
　４項目全て → 5点、　2項目以上 → 3点、　１項目以下 → ０点</t>
    <rPh sb="141" eb="142">
      <t>エキ</t>
    </rPh>
    <rPh sb="152" eb="154">
      <t>ジョウビ</t>
    </rPh>
    <phoneticPr fontId="9"/>
  </si>
  <si>
    <t>健康経営に関する取組み</t>
    <rPh sb="0" eb="2">
      <t>ケンコウ</t>
    </rPh>
    <rPh sb="2" eb="4">
      <t>ケイエイ</t>
    </rPh>
    <rPh sb="5" eb="6">
      <t>カン</t>
    </rPh>
    <rPh sb="8" eb="10">
      <t>トリク</t>
    </rPh>
    <phoneticPr fontId="9"/>
  </si>
  <si>
    <t>⑮</t>
    <phoneticPr fontId="9"/>
  </si>
  <si>
    <t>経営者による健康経営・健康宣言の社内外への発信および経営者の健診受診状況</t>
    <phoneticPr fontId="9"/>
  </si>
  <si>
    <t xml:space="preserve">
□経営者が従業員の健康管理に係る経営課題・健康課題を認識し、組織として健康づくりに取組む方針等を明文化しているか
□上記の方針について、社内外に発信し取り組みを進めているか
□経営者自身が1年に1回健診を受診しているか（労働安全衛生法に基づく一般定期健診以上の健診）
◎満たしている項目数
　３項目全て → 5点、　２項目 → 3点、　１項目以下 → ０点</t>
    <phoneticPr fontId="9"/>
  </si>
  <si>
    <t>⑯</t>
    <phoneticPr fontId="9"/>
  </si>
  <si>
    <t>従業員の健康の保持・増進に関する計画策定及び策定した計画に基づく実施</t>
    <phoneticPr fontId="9"/>
  </si>
  <si>
    <t xml:space="preserve">
（確認事項）
（採点方法）</t>
    <rPh sb="2" eb="4">
      <t>カクニン</t>
    </rPh>
    <rPh sb="4" eb="6">
      <t>ジコウ</t>
    </rPh>
    <rPh sb="15" eb="17">
      <t>サイテン</t>
    </rPh>
    <rPh sb="17" eb="19">
      <t>ホウホウ</t>
    </rPh>
    <phoneticPr fontId="9"/>
  </si>
  <si>
    <t xml:space="preserve">
□従業員の健康の保持・増進に関する計画書が策定されているか
※安全衛生委員会等による安全衛生計画書等に健康の保持・増進に関する内容が含まれていてもよい
□健康の保持増進に関する計画推進に関する具体的なスケジュールが策定されているか
□スケジュールに基づいた実施がなされているか
□実施による改善や実施結果に基づく振り返りがなされているか
□健康の保持増進に関する計画、取り組みが、従業員と共有できているか
◎満たしている項目数
　５項目全て → 10点、　３項目以上 →  5点、　２項目以下 → ０点</t>
    <phoneticPr fontId="9"/>
  </si>
  <si>
    <t>採点基準参考資料</t>
    <rPh sb="0" eb="2">
      <t>サイテン</t>
    </rPh>
    <rPh sb="2" eb="4">
      <t>キジュン</t>
    </rPh>
    <rPh sb="6" eb="8">
      <t>シリョウ</t>
    </rPh>
    <phoneticPr fontId="9"/>
  </si>
  <si>
    <r>
      <t>◆労働衛生優良企業公表制度認定基準解説書（平成29年7月版厚労省労働基準局安全衛生部計画課）　　　　　　　　　　　　　　　　　　　　　　　　
◆事業場における治療と職場生活の両立支援のためのガイドライン（令和3年3月改訂版）　　　　　　　　　　　　　　　　　　　　　　　　　　
◆労働者の心の健康の保持増進のための指針（平成18年3月31日健康保持増進のための指針公示第3号　平成27年11月30日改正）　　　　　　　　　　　
◆改訂心の健康問題により休業した労働者の職場復帰支援の手引き（厚生労働省　独立行政法人労働者健康安全機構）　　　　　　　　　　　　　　　　
◆</t>
    </r>
    <r>
      <rPr>
        <b/>
        <sz val="14"/>
        <rFont val="ＭＳ ゴシック"/>
        <family val="3"/>
        <charset val="128"/>
      </rPr>
      <t>労働安全衛生法に基づくストレスチェック制度実施マニュアル（厚労省労働基準局安全衛生部労働衛生課産業保健支援室　改訂令和3年2月）</t>
    </r>
    <r>
      <rPr>
        <b/>
        <sz val="14"/>
        <color rgb="FFFF0000"/>
        <rFont val="ＭＳ ゴシック"/>
        <family val="3"/>
        <charset val="128"/>
      </rPr>
      <t>　</t>
    </r>
    <r>
      <rPr>
        <b/>
        <sz val="14"/>
        <color theme="1"/>
        <rFont val="ＭＳ ゴシック"/>
        <family val="3"/>
        <charset val="128"/>
      </rPr>
      <t>　　　
◆過重労働による健康障害防止のための総合対策について（厚労省労働基準局長通知　令和2年4月1日改正）　　　　　　　　　　　　　　　　　　　　　
◆労働時間の適正な把握のために使用者が講ずべき措置に関するガイドライン（平成29年1月20日　厚労省）　　　　　　　　　　　　　　　　　　　　
◆健康経営優良法人認定制度　　　　　　　　　　　　　　　
・JISHA方式適格OSHMS基準（令和2年3月11日改正）　　　　　　　　　　　　　　　　　　　　　　　　　　　　　　　　　　　　　　　　　　　
・GSC中小評価事業評価項目（必須項目）とその解説　　　　　　　　　　　　　　　　　　　　　　　　　　　　　　　　　　　　　　　　　　　
・コスモス（COHSMS)認定基準</t>
    </r>
    <rPh sb="1" eb="3">
      <t>ロウドウ</t>
    </rPh>
    <rPh sb="3" eb="5">
      <t>エイセイ</t>
    </rPh>
    <rPh sb="5" eb="7">
      <t>ユウリョウ</t>
    </rPh>
    <rPh sb="7" eb="9">
      <t>キギョウ</t>
    </rPh>
    <rPh sb="9" eb="11">
      <t>コウヒョウ</t>
    </rPh>
    <rPh sb="11" eb="13">
      <t>セイド</t>
    </rPh>
    <rPh sb="13" eb="15">
      <t>ニンテイ</t>
    </rPh>
    <rPh sb="15" eb="17">
      <t>キジュン</t>
    </rPh>
    <rPh sb="17" eb="20">
      <t>カイセツショ</t>
    </rPh>
    <rPh sb="21" eb="23">
      <t>ヘイセイ</t>
    </rPh>
    <rPh sb="25" eb="26">
      <t>ネン</t>
    </rPh>
    <rPh sb="27" eb="28">
      <t>ガツ</t>
    </rPh>
    <rPh sb="28" eb="29">
      <t>バン</t>
    </rPh>
    <rPh sb="32" eb="34">
      <t>ロウドウ</t>
    </rPh>
    <rPh sb="34" eb="36">
      <t>キジュン</t>
    </rPh>
    <rPh sb="36" eb="37">
      <t>キョク</t>
    </rPh>
    <rPh sb="37" eb="39">
      <t>アンゼン</t>
    </rPh>
    <rPh sb="39" eb="42">
      <t>エイセイブ</t>
    </rPh>
    <rPh sb="42" eb="45">
      <t>ケイカクカ</t>
    </rPh>
    <rPh sb="72" eb="74">
      <t>ジギョウ</t>
    </rPh>
    <rPh sb="74" eb="75">
      <t>バ</t>
    </rPh>
    <rPh sb="79" eb="81">
      <t>チリョウ</t>
    </rPh>
    <rPh sb="82" eb="84">
      <t>ショクバ</t>
    </rPh>
    <rPh sb="84" eb="86">
      <t>セイカツ</t>
    </rPh>
    <rPh sb="87" eb="89">
      <t>リョウリツ</t>
    </rPh>
    <rPh sb="89" eb="91">
      <t>シエン</t>
    </rPh>
    <rPh sb="102" eb="104">
      <t>レイワ</t>
    </rPh>
    <rPh sb="105" eb="106">
      <t>ネン</t>
    </rPh>
    <rPh sb="107" eb="108">
      <t>ガツ</t>
    </rPh>
    <rPh sb="108" eb="110">
      <t>カイテイ</t>
    </rPh>
    <rPh sb="110" eb="111">
      <t>バン</t>
    </rPh>
    <rPh sb="140" eb="143">
      <t>ロウドウシャ</t>
    </rPh>
    <rPh sb="144" eb="145">
      <t>ココロ</t>
    </rPh>
    <rPh sb="146" eb="148">
      <t>ケンコウ</t>
    </rPh>
    <rPh sb="149" eb="151">
      <t>ホジ</t>
    </rPh>
    <rPh sb="151" eb="153">
      <t>ゾウシン</t>
    </rPh>
    <rPh sb="157" eb="159">
      <t>シシン</t>
    </rPh>
    <rPh sb="160" eb="162">
      <t>ヘイセイ</t>
    </rPh>
    <rPh sb="164" eb="165">
      <t>ネン</t>
    </rPh>
    <rPh sb="166" eb="167">
      <t>ガツ</t>
    </rPh>
    <rPh sb="169" eb="170">
      <t>ニチ</t>
    </rPh>
    <rPh sb="170" eb="172">
      <t>ケンコウ</t>
    </rPh>
    <rPh sb="172" eb="174">
      <t>ホジ</t>
    </rPh>
    <rPh sb="174" eb="176">
      <t>ゾウシン</t>
    </rPh>
    <rPh sb="180" eb="182">
      <t>シシン</t>
    </rPh>
    <rPh sb="182" eb="184">
      <t>コウジ</t>
    </rPh>
    <rPh sb="184" eb="185">
      <t>ダイ</t>
    </rPh>
    <rPh sb="186" eb="187">
      <t>ゴウ</t>
    </rPh>
    <rPh sb="188" eb="190">
      <t>ヘイセイ</t>
    </rPh>
    <rPh sb="192" eb="193">
      <t>ネン</t>
    </rPh>
    <rPh sb="195" eb="196">
      <t>ガツ</t>
    </rPh>
    <rPh sb="198" eb="199">
      <t>ニチ</t>
    </rPh>
    <rPh sb="199" eb="201">
      <t>カイセイ</t>
    </rPh>
    <rPh sb="215" eb="217">
      <t>カイテイ</t>
    </rPh>
    <rPh sb="217" eb="218">
      <t>ココロ</t>
    </rPh>
    <rPh sb="219" eb="221">
      <t>ケンコウ</t>
    </rPh>
    <rPh sb="221" eb="223">
      <t>モンダイ</t>
    </rPh>
    <rPh sb="226" eb="228">
      <t>キュウギョウ</t>
    </rPh>
    <rPh sb="230" eb="232">
      <t>ロウドウ</t>
    </rPh>
    <rPh sb="232" eb="233">
      <t>シャ</t>
    </rPh>
    <rPh sb="234" eb="236">
      <t>ショクバ</t>
    </rPh>
    <rPh sb="236" eb="238">
      <t>フッキ</t>
    </rPh>
    <rPh sb="238" eb="240">
      <t>シエン</t>
    </rPh>
    <rPh sb="241" eb="243">
      <t>テビ</t>
    </rPh>
    <rPh sb="245" eb="250">
      <t>コウセイロウドウショウ</t>
    </rPh>
    <rPh sb="251" eb="253">
      <t>ドクリツ</t>
    </rPh>
    <rPh sb="253" eb="257">
      <t>ギョウセイホウジン</t>
    </rPh>
    <rPh sb="257" eb="260">
      <t>ロウドウシャ</t>
    </rPh>
    <rPh sb="260" eb="264">
      <t>ケンコウアンゼン</t>
    </rPh>
    <rPh sb="264" eb="266">
      <t>キコウ</t>
    </rPh>
    <rPh sb="285" eb="287">
      <t>ロウドウ</t>
    </rPh>
    <rPh sb="287" eb="289">
      <t>アンゼン</t>
    </rPh>
    <rPh sb="289" eb="292">
      <t>エイセイホウ</t>
    </rPh>
    <rPh sb="293" eb="294">
      <t>モト</t>
    </rPh>
    <rPh sb="304" eb="306">
      <t>セイド</t>
    </rPh>
    <rPh sb="306" eb="308">
      <t>ジッシ</t>
    </rPh>
    <rPh sb="314" eb="317">
      <t>コウロウショウ</t>
    </rPh>
    <rPh sb="317" eb="319">
      <t>ロウドウ</t>
    </rPh>
    <rPh sb="319" eb="321">
      <t>キジュン</t>
    </rPh>
    <rPh sb="321" eb="322">
      <t>キョク</t>
    </rPh>
    <rPh sb="322" eb="324">
      <t>アンゼン</t>
    </rPh>
    <rPh sb="324" eb="327">
      <t>エイセイブ</t>
    </rPh>
    <rPh sb="327" eb="329">
      <t>ロウドウ</t>
    </rPh>
    <rPh sb="329" eb="331">
      <t>エイセイ</t>
    </rPh>
    <rPh sb="331" eb="332">
      <t>カ</t>
    </rPh>
    <rPh sb="332" eb="334">
      <t>サンギョウ</t>
    </rPh>
    <rPh sb="334" eb="336">
      <t>ホケン</t>
    </rPh>
    <rPh sb="336" eb="338">
      <t>シエン</t>
    </rPh>
    <rPh sb="338" eb="339">
      <t>シツ</t>
    </rPh>
    <rPh sb="340" eb="342">
      <t>カイテイ</t>
    </rPh>
    <rPh sb="342" eb="344">
      <t>レイワ</t>
    </rPh>
    <rPh sb="345" eb="346">
      <t>ネン</t>
    </rPh>
    <rPh sb="347" eb="348">
      <t>ガツ</t>
    </rPh>
    <rPh sb="355" eb="357">
      <t>カジュウ</t>
    </rPh>
    <rPh sb="357" eb="359">
      <t>ロウドウ</t>
    </rPh>
    <rPh sb="362" eb="364">
      <t>ケンコウ</t>
    </rPh>
    <rPh sb="364" eb="366">
      <t>ショウガイ</t>
    </rPh>
    <rPh sb="366" eb="368">
      <t>ボウシ</t>
    </rPh>
    <rPh sb="372" eb="374">
      <t>ソウゴウ</t>
    </rPh>
    <rPh sb="374" eb="376">
      <t>タイサク</t>
    </rPh>
    <rPh sb="381" eb="384">
      <t>コウロウショウ</t>
    </rPh>
    <rPh sb="384" eb="386">
      <t>ロウドウ</t>
    </rPh>
    <rPh sb="386" eb="388">
      <t>キジュン</t>
    </rPh>
    <rPh sb="388" eb="390">
      <t>キョクチョウ</t>
    </rPh>
    <rPh sb="390" eb="392">
      <t>ツウチ</t>
    </rPh>
    <rPh sb="393" eb="395">
      <t>レイワ</t>
    </rPh>
    <rPh sb="396" eb="397">
      <t>ネン</t>
    </rPh>
    <rPh sb="398" eb="399">
      <t>ガツ</t>
    </rPh>
    <rPh sb="400" eb="401">
      <t>ニチ</t>
    </rPh>
    <rPh sb="401" eb="403">
      <t>カイセイ</t>
    </rPh>
    <rPh sb="499" eb="501">
      <t>ケンコウ</t>
    </rPh>
    <rPh sb="501" eb="503">
      <t>ケイエイ</t>
    </rPh>
    <rPh sb="503" eb="505">
      <t>ユウリョウ</t>
    </rPh>
    <rPh sb="505" eb="507">
      <t>ホウジン</t>
    </rPh>
    <rPh sb="507" eb="509">
      <t>ニンテイ</t>
    </rPh>
    <rPh sb="509" eb="511">
      <t>セイド</t>
    </rPh>
    <rPh sb="550" eb="551">
      <t>ガツ</t>
    </rPh>
    <rPh sb="560" eb="562">
      <t>チュウショウ</t>
    </rPh>
    <rPh sb="562" eb="564">
      <t>ヒョウカ</t>
    </rPh>
    <rPh sb="564" eb="566">
      <t>ジギョウ</t>
    </rPh>
    <rPh sb="566" eb="568">
      <t>ヒョウカ</t>
    </rPh>
    <rPh sb="568" eb="570">
      <t>コウモク</t>
    </rPh>
    <rPh sb="571" eb="573">
      <t>ヒッス</t>
    </rPh>
    <rPh sb="573" eb="575">
      <t>コウモク</t>
    </rPh>
    <rPh sb="579" eb="581">
      <t>カイセツ</t>
    </rPh>
    <rPh sb="638" eb="640">
      <t>ニンテイ</t>
    </rPh>
    <phoneticPr fontId="9"/>
  </si>
  <si>
    <r>
      <rPr>
        <b/>
        <sz val="11"/>
        <color theme="1"/>
        <rFont val="游ゴシック"/>
        <family val="3"/>
        <charset val="128"/>
        <scheme val="minor"/>
      </rPr>
      <t>「WG・部会用実施結果レポート 」</t>
    </r>
    <r>
      <rPr>
        <sz val="11"/>
        <color theme="1"/>
        <rFont val="游ゴシック"/>
        <family val="2"/>
        <scheme val="minor"/>
      </rPr>
      <t>：東京連合会で使用。認定ワーキング、認定等専門部会用のシートです</t>
    </r>
    <rPh sb="4" eb="6">
      <t>ブカイ</t>
    </rPh>
    <rPh sb="6" eb="7">
      <t>ヨウ</t>
    </rPh>
    <rPh sb="7" eb="9">
      <t>ジッシ</t>
    </rPh>
    <rPh sb="9" eb="11">
      <t>ケッカ</t>
    </rPh>
    <rPh sb="18" eb="23">
      <t>トウキョウレンゴウカイ</t>
    </rPh>
    <rPh sb="24" eb="26">
      <t>シヨウ</t>
    </rPh>
    <rPh sb="27" eb="29">
      <t>ニンテイ</t>
    </rPh>
    <rPh sb="35" eb="42">
      <t>ニンテイトウセンモンブカイ</t>
    </rPh>
    <rPh sb="42" eb="43">
      <t>ヨウ</t>
    </rPh>
    <phoneticPr fontId="7"/>
  </si>
  <si>
    <r>
      <rPr>
        <b/>
        <sz val="11"/>
        <color theme="1"/>
        <rFont val="游ゴシック"/>
        <family val="3"/>
        <charset val="128"/>
        <scheme val="minor"/>
      </rPr>
      <t>「採点基準」</t>
    </r>
    <r>
      <rPr>
        <sz val="11"/>
        <color theme="1"/>
        <rFont val="游ゴシック"/>
        <family val="2"/>
        <scheme val="minor"/>
      </rPr>
      <t>：金の認定の採点基準です。</t>
    </r>
    <rPh sb="1" eb="3">
      <t>サイテン</t>
    </rPh>
    <rPh sb="3" eb="5">
      <t>キジュン</t>
    </rPh>
    <rPh sb="7" eb="8">
      <t>キン</t>
    </rPh>
    <rPh sb="9" eb="11">
      <t>ニンテイ</t>
    </rPh>
    <rPh sb="12" eb="14">
      <t>サイテン</t>
    </rPh>
    <rPh sb="14" eb="16">
      <t>キジュン</t>
    </rPh>
    <phoneticPr fontId="7"/>
  </si>
  <si>
    <t>※レポートファイルの添付場所に取組実績のわかる添付資料「エビデンス」は添付しないでください。</t>
    <rPh sb="10" eb="12">
      <t>テンプ</t>
    </rPh>
    <rPh sb="12" eb="14">
      <t>バショ</t>
    </rPh>
    <rPh sb="15" eb="17">
      <t>トリクミ</t>
    </rPh>
    <rPh sb="17" eb="19">
      <t>ジッセキ</t>
    </rPh>
    <rPh sb="23" eb="27">
      <t>テンプシリョウ</t>
    </rPh>
    <rPh sb="35" eb="37">
      <t>テンプ</t>
    </rPh>
    <phoneticPr fontId="7"/>
  </si>
  <si>
    <t>「金の認定」東京連合会　最終採点欄</t>
    <rPh sb="1" eb="2">
      <t>キン</t>
    </rPh>
    <rPh sb="3" eb="5">
      <t>ニンテイ</t>
    </rPh>
    <phoneticPr fontId="7"/>
  </si>
  <si>
    <t>Step1宣言日</t>
    <rPh sb="5" eb="8">
      <t>センゲンビ</t>
    </rPh>
    <phoneticPr fontId="7"/>
  </si>
  <si>
    <t>銀の認定日　</t>
    <rPh sb="0" eb="1">
      <t>ギン</t>
    </rPh>
    <rPh sb="2" eb="3">
      <t>ニン</t>
    </rPh>
    <rPh sb="3" eb="4">
      <t>テイ</t>
    </rPh>
    <rPh sb="4" eb="5">
      <t>ビ</t>
    </rPh>
    <phoneticPr fontId="7"/>
  </si>
  <si>
    <t>Step2宣言日</t>
    <rPh sb="5" eb="8">
      <t>センゲンビ</t>
    </rPh>
    <phoneticPr fontId="7"/>
  </si>
  <si>
    <t>金の認定日</t>
    <rPh sb="0" eb="1">
      <t>キン</t>
    </rPh>
    <rPh sb="2" eb="3">
      <t>ニン</t>
    </rPh>
    <rPh sb="3" eb="4">
      <t>テイ</t>
    </rPh>
    <rPh sb="4" eb="5">
      <t>ビ</t>
    </rPh>
    <phoneticPr fontId="7"/>
  </si>
  <si>
    <t>健康企業宣言（健康経営）取組状況（可能な範囲でご入力ください）</t>
    <rPh sb="0" eb="6">
      <t>ケンコウキギョウセンゲン</t>
    </rPh>
    <rPh sb="7" eb="11">
      <t>ケンコウケイエイ</t>
    </rPh>
    <rPh sb="12" eb="16">
      <t>トリクミジョウキョウ</t>
    </rPh>
    <rPh sb="17" eb="19">
      <t>カノウ</t>
    </rPh>
    <rPh sb="20" eb="22">
      <t>ハンイ</t>
    </rPh>
    <rPh sb="24" eb="26">
      <t>ニュウリョク</t>
    </rPh>
    <phoneticPr fontId="7"/>
  </si>
  <si>
    <t>申請情報（必須）</t>
    <rPh sb="0" eb="2">
      <t>シンセイ</t>
    </rPh>
    <rPh sb="2" eb="4">
      <t>ジョウホウ</t>
    </rPh>
    <rPh sb="5" eb="7">
      <t>ヒッス</t>
    </rPh>
    <phoneticPr fontId="7"/>
  </si>
  <si>
    <t>レポート作成・申請注意事項　（必須　内容を確認し✓してください。）</t>
    <rPh sb="4" eb="6">
      <t>サクセイ</t>
    </rPh>
    <rPh sb="7" eb="9">
      <t>シンセイ</t>
    </rPh>
    <rPh sb="9" eb="11">
      <t>チュウイ</t>
    </rPh>
    <rPh sb="11" eb="13">
      <t>ジコウ</t>
    </rPh>
    <rPh sb="15" eb="17">
      <t>ヒッス</t>
    </rPh>
    <rPh sb="18" eb="20">
      <t>ナイヨウ</t>
    </rPh>
    <rPh sb="21" eb="23">
      <t>カクニン</t>
    </rPh>
    <phoneticPr fontId="7"/>
  </si>
  <si>
    <t>採点者補正欄（健康保険組合・東京連合会入力欄）</t>
    <rPh sb="7" eb="9">
      <t>ケンコウ</t>
    </rPh>
    <rPh sb="9" eb="11">
      <t>ホケン</t>
    </rPh>
    <rPh sb="11" eb="13">
      <t>クミアイ</t>
    </rPh>
    <rPh sb="14" eb="19">
      <t>トウキョウレンゴウカイ</t>
    </rPh>
    <rPh sb="19" eb="22">
      <t>ニュウリョクラン</t>
    </rPh>
    <phoneticPr fontId="7"/>
  </si>
  <si>
    <t>→実施率が30％未満（０点）の場合は5点に加点</t>
    <phoneticPr fontId="7"/>
  </si>
  <si>
    <t>種別</t>
    <rPh sb="0" eb="1">
      <t>シュ</t>
    </rPh>
    <rPh sb="1" eb="2">
      <t>ベツ</t>
    </rPh>
    <phoneticPr fontId="7"/>
  </si>
  <si>
    <t>西暦入力</t>
    <rPh sb="0" eb="2">
      <t>セイレキ</t>
    </rPh>
    <rPh sb="2" eb="4">
      <t>ニュウリョク</t>
    </rPh>
    <phoneticPr fontId="7"/>
  </si>
  <si>
    <t>職　　　　種</t>
    <rPh sb="0" eb="1">
      <t>ショク</t>
    </rPh>
    <rPh sb="5" eb="6">
      <t>シュ</t>
    </rPh>
    <phoneticPr fontId="7"/>
  </si>
  <si>
    <t>上記の計画等が従業員へ周知されている (※上記項目に該当必須）</t>
    <phoneticPr fontId="7"/>
  </si>
  <si>
    <t>企業 ID</t>
    <rPh sb="0" eb="2">
      <t>キギョウ</t>
    </rPh>
    <phoneticPr fontId="7"/>
  </si>
  <si>
    <t>申請者情報（必須）</t>
    <rPh sb="6" eb="8">
      <t>ヒッス</t>
    </rPh>
    <phoneticPr fontId="7"/>
  </si>
  <si>
    <t>事業所名</t>
    <rPh sb="0" eb="3">
      <t>ジギョウショ</t>
    </rPh>
    <rPh sb="3" eb="4">
      <t>メイ</t>
    </rPh>
    <phoneticPr fontId="7"/>
  </si>
  <si>
    <t>事業場数</t>
    <rPh sb="0" eb="3">
      <t>ジギョウバ</t>
    </rPh>
    <rPh sb="3" eb="4">
      <t>スウ</t>
    </rPh>
    <phoneticPr fontId="7"/>
  </si>
  <si>
    <t>職種</t>
    <rPh sb="0" eb="2">
      <t>ショクシュ</t>
    </rPh>
    <phoneticPr fontId="7"/>
  </si>
  <si>
    <t>銀の認定日　【初回】</t>
    <rPh sb="0" eb="1">
      <t>ギン</t>
    </rPh>
    <rPh sb="2" eb="3">
      <t>ニン</t>
    </rPh>
    <rPh sb="3" eb="4">
      <t>テイ</t>
    </rPh>
    <rPh sb="4" eb="5">
      <t>ビ</t>
    </rPh>
    <rPh sb="6" eb="9">
      <t>(ショカイ</t>
    </rPh>
    <phoneticPr fontId="7"/>
  </si>
  <si>
    <t>Step2宣言日　【初回】</t>
    <rPh sb="5" eb="8">
      <t>センゲンビ</t>
    </rPh>
    <rPh sb="10" eb="12">
      <t>ショカイ</t>
    </rPh>
    <phoneticPr fontId="7"/>
  </si>
  <si>
    <t>金の認定日　【初回】</t>
    <rPh sb="0" eb="1">
      <t>キン</t>
    </rPh>
    <rPh sb="2" eb="3">
      <t>ニン</t>
    </rPh>
    <rPh sb="3" eb="4">
      <t>テイ</t>
    </rPh>
    <rPh sb="4" eb="5">
      <t>ビ</t>
    </rPh>
    <phoneticPr fontId="7"/>
  </si>
  <si>
    <t>健康経営優良法人認定年度</t>
    <rPh sb="0" eb="8">
      <t>ケンコウケイエイユウリョウホウジン</t>
    </rPh>
    <rPh sb="8" eb="10">
      <t>ニンテイ</t>
    </rPh>
    <rPh sb="10" eb="12">
      <t>ネンド</t>
    </rPh>
    <phoneticPr fontId="7"/>
  </si>
  <si>
    <t>健康経営優良法人認定種別</t>
    <rPh sb="0" eb="8">
      <t>ケンコウケイエイユウリョウホウジン</t>
    </rPh>
    <rPh sb="8" eb="10">
      <t>ニンテイ</t>
    </rPh>
    <rPh sb="10" eb="12">
      <t>シュベツ</t>
    </rPh>
    <phoneticPr fontId="7"/>
  </si>
  <si>
    <t>申請種別</t>
    <rPh sb="0" eb="1">
      <t>サル</t>
    </rPh>
    <rPh sb="1" eb="2">
      <t>ショウ</t>
    </rPh>
    <rPh sb="2" eb="3">
      <t>シュ</t>
    </rPh>
    <rPh sb="3" eb="4">
      <t>ベツ</t>
    </rPh>
    <phoneticPr fontId="7"/>
  </si>
  <si>
    <t>レポート記入日(採点日）</t>
    <rPh sb="4" eb="7">
      <t>キニュウビ</t>
    </rPh>
    <rPh sb="8" eb="11">
      <t>サイテンビ</t>
    </rPh>
    <phoneticPr fontId="7"/>
  </si>
  <si>
    <t>採点点数</t>
    <rPh sb="0" eb="1">
      <t>サイ</t>
    </rPh>
    <rPh sb="1" eb="2">
      <t>テン</t>
    </rPh>
    <rPh sb="2" eb="3">
      <t>テン</t>
    </rPh>
    <rPh sb="3" eb="4">
      <t>スウ</t>
    </rPh>
    <phoneticPr fontId="7"/>
  </si>
  <si>
    <t>備考</t>
    <rPh sb="0" eb="1">
      <t>ビ</t>
    </rPh>
    <rPh sb="1" eb="2">
      <t>コウ</t>
    </rPh>
    <phoneticPr fontId="7"/>
  </si>
  <si>
    <t>チェック1</t>
    <phoneticPr fontId="7"/>
  </si>
  <si>
    <t>チェック2</t>
  </si>
  <si>
    <t>チェック3</t>
  </si>
  <si>
    <t>チェック4</t>
  </si>
  <si>
    <t>チェック5</t>
  </si>
  <si>
    <t>企業コード</t>
    <rPh sb="0" eb="2">
      <t>キギョウ</t>
    </rPh>
    <phoneticPr fontId="7"/>
  </si>
  <si>
    <t>判定</t>
    <rPh sb="0" eb="2">
      <t>ハンテイ</t>
    </rPh>
    <phoneticPr fontId="7"/>
  </si>
  <si>
    <t>認定日</t>
    <rPh sb="0" eb="3">
      <t>ニンテイビ</t>
    </rPh>
    <phoneticPr fontId="7"/>
  </si>
  <si>
    <t>企業ID</t>
    <rPh sb="0" eb="2">
      <t>キギョウ</t>
    </rPh>
    <phoneticPr fontId="7"/>
  </si>
  <si>
    <t>事業所名
（補正）</t>
    <rPh sb="0" eb="4">
      <t>ジギョウショメイ</t>
    </rPh>
    <rPh sb="6" eb="8">
      <t>ホセイ</t>
    </rPh>
    <phoneticPr fontId="7"/>
  </si>
  <si>
    <t>Step1宣言日　【初回】（補正）</t>
    <rPh sb="5" eb="8">
      <t>センゲンビ</t>
    </rPh>
    <rPh sb="10" eb="12">
      <t>ショカイ</t>
    </rPh>
    <phoneticPr fontId="7"/>
  </si>
  <si>
    <t>銀の認定日　【初回】（補正）</t>
    <phoneticPr fontId="7"/>
  </si>
  <si>
    <t>Step2宣言日　【初回】（補正）</t>
    <phoneticPr fontId="7"/>
  </si>
  <si>
    <t>金の認定日　【初回】（補正）</t>
    <phoneticPr fontId="7"/>
  </si>
  <si>
    <t>健康経営優良法人認定年度（補正）</t>
    <rPh sb="10" eb="12">
      <t>ネンド</t>
    </rPh>
    <phoneticPr fontId="7"/>
  </si>
  <si>
    <t>健康経営優良法人認定種別（補正）</t>
    <rPh sb="10" eb="12">
      <t>シュベツ</t>
    </rPh>
    <phoneticPr fontId="7"/>
  </si>
  <si>
    <t>健康経営優良法人申請予定（補正）</t>
    <rPh sb="0" eb="8">
      <t>ケンコウケイエイユウリョウホウジン</t>
    </rPh>
    <rPh sb="8" eb="10">
      <t>シンセイ</t>
    </rPh>
    <rPh sb="10" eb="12">
      <t>ヨテイ</t>
    </rPh>
    <phoneticPr fontId="7"/>
  </si>
  <si>
    <t>事業場数
（補正）</t>
    <rPh sb="0" eb="4">
      <t>ジギョウバスウ</t>
    </rPh>
    <phoneticPr fontId="7"/>
  </si>
  <si>
    <t>従業員数
（補正）</t>
    <rPh sb="0" eb="4">
      <t>ジュウギョウインスウ</t>
    </rPh>
    <phoneticPr fontId="7"/>
  </si>
  <si>
    <t>被保険者数
（補正）</t>
    <rPh sb="0" eb="5">
      <t>ヒホケンシャスウ</t>
    </rPh>
    <phoneticPr fontId="7"/>
  </si>
  <si>
    <t>事業所所在地
（補正）</t>
    <rPh sb="0" eb="3">
      <t>ジギョウショ</t>
    </rPh>
    <rPh sb="3" eb="6">
      <t>ショザイチ</t>
    </rPh>
    <phoneticPr fontId="7"/>
  </si>
  <si>
    <t>健保組合名
（補正）</t>
    <rPh sb="0" eb="5">
      <t>ケンポクミアイメイ</t>
    </rPh>
    <phoneticPr fontId="7"/>
  </si>
  <si>
    <t>企業コード
（補正）</t>
    <rPh sb="0" eb="2">
      <t>キギョウ</t>
    </rPh>
    <rPh sb="7" eb="9">
      <t>ホセイ</t>
    </rPh>
    <phoneticPr fontId="7"/>
  </si>
  <si>
    <t>職種
（補正）</t>
    <rPh sb="0" eb="2">
      <t>ショクシュ</t>
    </rPh>
    <phoneticPr fontId="7"/>
  </si>
  <si>
    <t>質問1</t>
    <rPh sb="0" eb="2">
      <t>シツモン</t>
    </rPh>
    <phoneticPr fontId="7"/>
  </si>
  <si>
    <t>年度</t>
    <rPh sb="0" eb="2">
      <t>ネンド</t>
    </rPh>
    <phoneticPr fontId="4"/>
  </si>
  <si>
    <t>対象者</t>
    <rPh sb="0" eb="3">
      <t>タイショウシャ</t>
    </rPh>
    <phoneticPr fontId="4"/>
  </si>
  <si>
    <t>対象者</t>
    <rPh sb="0" eb="3">
      <t>タイショウシャ</t>
    </rPh>
    <phoneticPr fontId="7"/>
  </si>
  <si>
    <t>受診者</t>
    <rPh sb="0" eb="3">
      <t>ジュシンシャ</t>
    </rPh>
    <phoneticPr fontId="7"/>
  </si>
  <si>
    <t>不可者数</t>
    <rPh sb="0" eb="2">
      <t>フカ</t>
    </rPh>
    <rPh sb="2" eb="3">
      <t>シャ</t>
    </rPh>
    <rPh sb="3" eb="4">
      <t>スウ</t>
    </rPh>
    <phoneticPr fontId="7"/>
  </si>
  <si>
    <t>その他</t>
    <rPh sb="2" eb="3">
      <t>タ</t>
    </rPh>
    <phoneticPr fontId="7"/>
  </si>
  <si>
    <t>点数</t>
    <rPh sb="0" eb="2">
      <t>テンスウ</t>
    </rPh>
    <phoneticPr fontId="4"/>
  </si>
  <si>
    <t>点数</t>
    <rPh sb="0" eb="2">
      <t>テンスウ</t>
    </rPh>
    <phoneticPr fontId="7"/>
  </si>
  <si>
    <t>質問2</t>
    <rPh sb="0" eb="2">
      <t>シツモン</t>
    </rPh>
    <phoneticPr fontId="7"/>
  </si>
  <si>
    <t>前年度健診受診者数</t>
    <rPh sb="0" eb="3">
      <t>ゼンネンド</t>
    </rPh>
    <rPh sb="3" eb="9">
      <t>ケンシンジュシンシャスウ</t>
    </rPh>
    <phoneticPr fontId="7"/>
  </si>
  <si>
    <t>前年度有所見者数</t>
    <rPh sb="0" eb="3">
      <t>ゼンネンド</t>
    </rPh>
    <rPh sb="3" eb="8">
      <t>ユウショケンシャスウ</t>
    </rPh>
    <phoneticPr fontId="7"/>
  </si>
  <si>
    <t>前年度有所見率</t>
    <rPh sb="0" eb="3">
      <t>ゼンネンド</t>
    </rPh>
    <rPh sb="3" eb="7">
      <t>ユウショケンリツ</t>
    </rPh>
    <phoneticPr fontId="7"/>
  </si>
  <si>
    <t>前年有所見率</t>
    <rPh sb="0" eb="2">
      <t>ゼンネン</t>
    </rPh>
    <rPh sb="2" eb="5">
      <t>ユウショケン</t>
    </rPh>
    <rPh sb="5" eb="6">
      <t>リツ</t>
    </rPh>
    <phoneticPr fontId="7"/>
  </si>
  <si>
    <t>←その前年有所見率</t>
    <rPh sb="3" eb="5">
      <t>ゼンネン</t>
    </rPh>
    <rPh sb="5" eb="8">
      <t>ユウショケン</t>
    </rPh>
    <rPh sb="8" eb="9">
      <t>リツ</t>
    </rPh>
    <phoneticPr fontId="7"/>
  </si>
  <si>
    <t>←その前年有所見率</t>
    <rPh sb="3" eb="5">
      <t>ゼンネン</t>
    </rPh>
    <rPh sb="5" eb="9">
      <t>ユウショケンリツ</t>
    </rPh>
    <phoneticPr fontId="7"/>
  </si>
  <si>
    <t>３年平均有所見率</t>
    <rPh sb="1" eb="2">
      <t>ネン</t>
    </rPh>
    <rPh sb="2" eb="4">
      <t>ヘイキン</t>
    </rPh>
    <rPh sb="4" eb="5">
      <t>ユウ</t>
    </rPh>
    <rPh sb="5" eb="7">
      <t>ショケン</t>
    </rPh>
    <rPh sb="7" eb="8">
      <t>リツ</t>
    </rPh>
    <phoneticPr fontId="7"/>
  </si>
  <si>
    <t>その他記入</t>
    <rPh sb="2" eb="3">
      <t>タ</t>
    </rPh>
    <rPh sb="3" eb="5">
      <t>キニュウ</t>
    </rPh>
    <phoneticPr fontId="4"/>
  </si>
  <si>
    <t>質問3</t>
    <rPh sb="0" eb="2">
      <t>シツモン</t>
    </rPh>
    <phoneticPr fontId="7"/>
  </si>
  <si>
    <t>終了者</t>
    <rPh sb="0" eb="3">
      <t>シュウリョウシャ</t>
    </rPh>
    <phoneticPr fontId="4"/>
  </si>
  <si>
    <t>実施率</t>
    <rPh sb="0" eb="3">
      <t>ジッシリツ</t>
    </rPh>
    <phoneticPr fontId="4"/>
  </si>
  <si>
    <r>
      <t>30％未満の配慮</t>
    </r>
    <r>
      <rPr>
        <sz val="8"/>
        <color theme="1"/>
        <rFont val="Segoe UI Symbol"/>
        <family val="3"/>
      </rPr>
      <t>☑</t>
    </r>
    <rPh sb="3" eb="5">
      <t>ミマン</t>
    </rPh>
    <rPh sb="6" eb="8">
      <t>ハイリョ</t>
    </rPh>
    <phoneticPr fontId="7"/>
  </si>
  <si>
    <t>質問4</t>
    <rPh sb="0" eb="2">
      <t>シツモン</t>
    </rPh>
    <phoneticPr fontId="7"/>
  </si>
  <si>
    <t>該当者なし</t>
    <rPh sb="0" eb="2">
      <t>ガイトウ</t>
    </rPh>
    <rPh sb="2" eb="3">
      <t>シャ</t>
    </rPh>
    <phoneticPr fontId="7"/>
  </si>
  <si>
    <r>
      <t>30％未満の受診勧奨</t>
    </r>
    <r>
      <rPr>
        <sz val="8"/>
        <color theme="1"/>
        <rFont val="Segoe UI Symbol"/>
        <family val="3"/>
      </rPr>
      <t>☑</t>
    </r>
    <rPh sb="3" eb="5">
      <t>ミマン</t>
    </rPh>
    <rPh sb="6" eb="8">
      <t>ジュシン</t>
    </rPh>
    <rPh sb="8" eb="10">
      <t>カンショウ</t>
    </rPh>
    <phoneticPr fontId="7"/>
  </si>
  <si>
    <t>質問5</t>
    <rPh sb="0" eb="2">
      <t>シツモン</t>
    </rPh>
    <phoneticPr fontId="7"/>
  </si>
  <si>
    <t>公的制度周知</t>
    <rPh sb="4" eb="6">
      <t>シュウチ</t>
    </rPh>
    <phoneticPr fontId="7"/>
  </si>
  <si>
    <t>健康保険組合資料</t>
    <rPh sb="0" eb="6">
      <t>ケンコウホケンクミアイ</t>
    </rPh>
    <rPh sb="6" eb="8">
      <t>シリョウ</t>
    </rPh>
    <phoneticPr fontId="7"/>
  </si>
  <si>
    <t>その他周知</t>
    <rPh sb="2" eb="3">
      <t>タ</t>
    </rPh>
    <rPh sb="3" eb="5">
      <t>シュウチ</t>
    </rPh>
    <phoneticPr fontId="7"/>
  </si>
  <si>
    <t>その他内容</t>
    <rPh sb="2" eb="3">
      <t>タ</t>
    </rPh>
    <rPh sb="3" eb="5">
      <t>ナイヨウ</t>
    </rPh>
    <phoneticPr fontId="7"/>
  </si>
  <si>
    <t>意識啓発</t>
    <phoneticPr fontId="7"/>
  </si>
  <si>
    <t>研修・説明会</t>
    <rPh sb="0" eb="2">
      <t>ケンシュウ</t>
    </rPh>
    <rPh sb="3" eb="6">
      <t>セツメイカイ</t>
    </rPh>
    <phoneticPr fontId="7"/>
  </si>
  <si>
    <t>計画書・マニュアル等の策定・周知</t>
    <rPh sb="0" eb="3">
      <t>ケイカクショ</t>
    </rPh>
    <rPh sb="9" eb="10">
      <t>トウ</t>
    </rPh>
    <rPh sb="11" eb="13">
      <t>サクテイ</t>
    </rPh>
    <rPh sb="14" eb="16">
      <t>シュウチ</t>
    </rPh>
    <phoneticPr fontId="7"/>
  </si>
  <si>
    <t>窓口の設置・周知</t>
    <rPh sb="0" eb="2">
      <t>マドグチ</t>
    </rPh>
    <rPh sb="3" eb="5">
      <t>セッチ</t>
    </rPh>
    <rPh sb="6" eb="8">
      <t>シュウチ</t>
    </rPh>
    <phoneticPr fontId="7"/>
  </si>
  <si>
    <t>社内窓口（衛生管理者等）</t>
    <rPh sb="0" eb="2">
      <t>シャナイ</t>
    </rPh>
    <rPh sb="2" eb="4">
      <t>マドクチ</t>
    </rPh>
    <rPh sb="5" eb="10">
      <t>エイセイカンリシャ</t>
    </rPh>
    <rPh sb="10" eb="11">
      <t>トウ</t>
    </rPh>
    <phoneticPr fontId="7"/>
  </si>
  <si>
    <t>外部の相談窓口（健保組合）</t>
    <rPh sb="0" eb="2">
      <t>ガイブ</t>
    </rPh>
    <rPh sb="3" eb="7">
      <t>ソウダンマドクチ</t>
    </rPh>
    <rPh sb="8" eb="9">
      <t>ケン</t>
    </rPh>
    <rPh sb="10" eb="12">
      <t>クミアイ</t>
    </rPh>
    <phoneticPr fontId="7"/>
  </si>
  <si>
    <t>掲示・配布</t>
    <rPh sb="0" eb="2">
      <t>ケイジ</t>
    </rPh>
    <rPh sb="3" eb="5">
      <t>ハイフ</t>
    </rPh>
    <phoneticPr fontId="7"/>
  </si>
  <si>
    <t>社内イントラ等</t>
    <rPh sb="0" eb="2">
      <t>シャナイ</t>
    </rPh>
    <rPh sb="6" eb="7">
      <t>トウ</t>
    </rPh>
    <phoneticPr fontId="7"/>
  </si>
  <si>
    <t>その他の周知</t>
    <rPh sb="2" eb="3">
      <t>タ</t>
    </rPh>
    <rPh sb="4" eb="6">
      <t>シュウチ</t>
    </rPh>
    <phoneticPr fontId="7"/>
  </si>
  <si>
    <t>休暇・勤務制度</t>
    <rPh sb="0" eb="2">
      <t>キュウカ</t>
    </rPh>
    <rPh sb="3" eb="5">
      <t>キンム</t>
    </rPh>
    <rPh sb="5" eb="7">
      <t>セイド</t>
    </rPh>
    <phoneticPr fontId="7"/>
  </si>
  <si>
    <t>有給休暇制度</t>
    <rPh sb="0" eb="4">
      <t>ユウキュウキュウカ</t>
    </rPh>
    <rPh sb="4" eb="6">
      <t>セイド</t>
    </rPh>
    <phoneticPr fontId="7"/>
  </si>
  <si>
    <t>傷病休暇休暇制度</t>
    <rPh sb="0" eb="4">
      <t>ショウビョウキュウカ</t>
    </rPh>
    <rPh sb="4" eb="8">
      <t>キュウカセイド</t>
    </rPh>
    <phoneticPr fontId="7"/>
  </si>
  <si>
    <t>勤務制度</t>
    <rPh sb="0" eb="2">
      <t>キンム</t>
    </rPh>
    <rPh sb="2" eb="4">
      <t>セイド</t>
    </rPh>
    <phoneticPr fontId="7"/>
  </si>
  <si>
    <t>必要な措置を実施</t>
    <rPh sb="6" eb="8">
      <t>ジッシ</t>
    </rPh>
    <phoneticPr fontId="7"/>
  </si>
  <si>
    <t>継続的従業員いない</t>
    <phoneticPr fontId="7"/>
  </si>
  <si>
    <t>取組無し5</t>
    <rPh sb="0" eb="3">
      <t>トリクミナ</t>
    </rPh>
    <phoneticPr fontId="7"/>
  </si>
  <si>
    <t xml:space="preserve">質問6 </t>
    <rPh sb="0" eb="2">
      <t>シツモン</t>
    </rPh>
    <phoneticPr fontId="7"/>
  </si>
  <si>
    <t xml:space="preserve">取組無し6 </t>
    <rPh sb="0" eb="3">
      <t>トリクミナ</t>
    </rPh>
    <phoneticPr fontId="7"/>
  </si>
  <si>
    <t>計画等の策定</t>
    <phoneticPr fontId="7"/>
  </si>
  <si>
    <t>計画名</t>
    <rPh sb="0" eb="3">
      <t>ケイカクメイ</t>
    </rPh>
    <phoneticPr fontId="7"/>
  </si>
  <si>
    <t>周知</t>
    <rPh sb="0" eb="2">
      <t>シュウチ</t>
    </rPh>
    <phoneticPr fontId="7"/>
  </si>
  <si>
    <t>グループウェア周知</t>
    <rPh sb="7" eb="9">
      <t>シュウチ</t>
    </rPh>
    <phoneticPr fontId="7"/>
  </si>
  <si>
    <t>掲示物・配布物</t>
    <rPh sb="0" eb="3">
      <t>ケイジブツ</t>
    </rPh>
    <rPh sb="4" eb="6">
      <t>ハイフ</t>
    </rPh>
    <rPh sb="6" eb="7">
      <t>ブツ</t>
    </rPh>
    <phoneticPr fontId="7"/>
  </si>
  <si>
    <t>取組無し7</t>
    <rPh sb="0" eb="3">
      <t>トリクミナ</t>
    </rPh>
    <phoneticPr fontId="7"/>
  </si>
  <si>
    <t>ストレスチェック実施</t>
    <rPh sb="8" eb="10">
      <t>ジッシ</t>
    </rPh>
    <phoneticPr fontId="7"/>
  </si>
  <si>
    <t>必要な措置</t>
    <phoneticPr fontId="7"/>
  </si>
  <si>
    <t>検討会議名</t>
    <rPh sb="0" eb="2">
      <t>ケントウ</t>
    </rPh>
    <rPh sb="2" eb="5">
      <t>カイギメイ</t>
    </rPh>
    <phoneticPr fontId="7"/>
  </si>
  <si>
    <t>50名未満の措置</t>
    <rPh sb="2" eb="5">
      <t>メイミマン</t>
    </rPh>
    <rPh sb="6" eb="8">
      <t>ソチ</t>
    </rPh>
    <phoneticPr fontId="7"/>
  </si>
  <si>
    <t>質問7</t>
    <rPh sb="0" eb="2">
      <t>シツモン</t>
    </rPh>
    <phoneticPr fontId="7"/>
  </si>
  <si>
    <t>質問8</t>
    <rPh sb="0" eb="2">
      <t>シツモン</t>
    </rPh>
    <phoneticPr fontId="7"/>
  </si>
  <si>
    <t>取組無し8</t>
    <rPh sb="0" eb="3">
      <t>トリクミナ</t>
    </rPh>
    <phoneticPr fontId="7"/>
  </si>
  <si>
    <t>相談窓口</t>
    <rPh sb="0" eb="2">
      <t>ソウダン</t>
    </rPh>
    <rPh sb="2" eb="4">
      <t>マドグチ</t>
    </rPh>
    <phoneticPr fontId="7"/>
  </si>
  <si>
    <t>社内窓口（産業医等）</t>
    <rPh sb="0" eb="2">
      <t>シャナイ</t>
    </rPh>
    <rPh sb="2" eb="4">
      <t>マドクチ</t>
    </rPh>
    <rPh sb="5" eb="8">
      <t>サンギョウイ</t>
    </rPh>
    <rPh sb="8" eb="9">
      <t>トウ</t>
    </rPh>
    <phoneticPr fontId="7"/>
  </si>
  <si>
    <t>外部窓口（健保組合以外）</t>
    <rPh sb="0" eb="2">
      <t>ガイブ</t>
    </rPh>
    <rPh sb="2" eb="4">
      <t>マドグチ</t>
    </rPh>
    <rPh sb="9" eb="11">
      <t>イガイ</t>
    </rPh>
    <phoneticPr fontId="7"/>
  </si>
  <si>
    <t>外部窓口（健保組合）</t>
    <rPh sb="0" eb="2">
      <t>ガイブ</t>
    </rPh>
    <rPh sb="2" eb="4">
      <t>マドグチ</t>
    </rPh>
    <rPh sb="5" eb="6">
      <t>ケン</t>
    </rPh>
    <rPh sb="7" eb="9">
      <t>クミアイ</t>
    </rPh>
    <phoneticPr fontId="7"/>
  </si>
  <si>
    <t>設置や利用方法周知</t>
    <rPh sb="7" eb="9">
      <t>シュウチ</t>
    </rPh>
    <phoneticPr fontId="7"/>
  </si>
  <si>
    <t>その他の周知方法</t>
    <rPh sb="2" eb="3">
      <t>タ</t>
    </rPh>
    <rPh sb="4" eb="6">
      <t>シュウチ</t>
    </rPh>
    <rPh sb="6" eb="8">
      <t>ホウホウ</t>
    </rPh>
    <phoneticPr fontId="7"/>
  </si>
  <si>
    <t>セルフケア</t>
    <phoneticPr fontId="7"/>
  </si>
  <si>
    <t>実施（年に１回以上）</t>
    <rPh sb="0" eb="2">
      <t>ジッシ</t>
    </rPh>
    <rPh sb="3" eb="4">
      <t>ネン</t>
    </rPh>
    <rPh sb="6" eb="7">
      <t>カイ</t>
    </rPh>
    <rPh sb="7" eb="9">
      <t>イジョウ</t>
    </rPh>
    <phoneticPr fontId="7"/>
  </si>
  <si>
    <t>社内イントラ等周知</t>
    <rPh sb="0" eb="2">
      <t>シャナイ</t>
    </rPh>
    <rPh sb="6" eb="7">
      <t>トウ</t>
    </rPh>
    <rPh sb="7" eb="9">
      <t>シュウチ</t>
    </rPh>
    <phoneticPr fontId="7"/>
  </si>
  <si>
    <t>取組無し９</t>
    <rPh sb="0" eb="3">
      <t>トリクミナ</t>
    </rPh>
    <phoneticPr fontId="7"/>
  </si>
  <si>
    <t>質問9</t>
    <rPh sb="0" eb="2">
      <t>シツモン</t>
    </rPh>
    <phoneticPr fontId="7"/>
  </si>
  <si>
    <t>不調者への対応方針</t>
    <phoneticPr fontId="7"/>
  </si>
  <si>
    <t>対応方針・計画名</t>
    <rPh sb="0" eb="4">
      <t>タイオウホウシン</t>
    </rPh>
    <rPh sb="5" eb="8">
      <t>ケイカクメイ</t>
    </rPh>
    <phoneticPr fontId="7"/>
  </si>
  <si>
    <t>対応方針周知</t>
    <rPh sb="0" eb="2">
      <t>タイオウ</t>
    </rPh>
    <rPh sb="2" eb="4">
      <t>ホウシン</t>
    </rPh>
    <rPh sb="4" eb="6">
      <t>シュウチ</t>
    </rPh>
    <phoneticPr fontId="7"/>
  </si>
  <si>
    <t>社内イントラ等を活用し周知</t>
    <rPh sb="0" eb="2">
      <t>シャナイ</t>
    </rPh>
    <rPh sb="6" eb="7">
      <t>トウ</t>
    </rPh>
    <rPh sb="8" eb="10">
      <t>カツヨウ</t>
    </rPh>
    <rPh sb="11" eb="13">
      <t>シュウチ</t>
    </rPh>
    <phoneticPr fontId="7"/>
  </si>
  <si>
    <t>Eメール周知</t>
    <rPh sb="4" eb="6">
      <t>シュウチ</t>
    </rPh>
    <phoneticPr fontId="7"/>
  </si>
  <si>
    <t>ルール・プロセス等策定</t>
    <phoneticPr fontId="7"/>
  </si>
  <si>
    <t>ルール等名称</t>
    <rPh sb="3" eb="4">
      <t>トウ</t>
    </rPh>
    <rPh sb="4" eb="6">
      <t>メイショウ</t>
    </rPh>
    <phoneticPr fontId="7"/>
  </si>
  <si>
    <t>ルール周知</t>
    <rPh sb="3" eb="5">
      <t>シュウチ</t>
    </rPh>
    <phoneticPr fontId="7"/>
  </si>
  <si>
    <t>取組無し10</t>
    <rPh sb="0" eb="3">
      <t>トリクミナ</t>
    </rPh>
    <phoneticPr fontId="7"/>
  </si>
  <si>
    <t>質問10</t>
    <rPh sb="0" eb="2">
      <t>シツモン</t>
    </rPh>
    <phoneticPr fontId="7"/>
  </si>
  <si>
    <t>計画策定</t>
    <rPh sb="0" eb="4">
      <t>ケイカクサクテイ</t>
    </rPh>
    <phoneticPr fontId="7"/>
  </si>
  <si>
    <t>計画周知</t>
    <rPh sb="0" eb="4">
      <t>ケイカクシュウチ</t>
    </rPh>
    <phoneticPr fontId="7"/>
  </si>
  <si>
    <t>取組無し11</t>
    <rPh sb="0" eb="3">
      <t>トリクミナ</t>
    </rPh>
    <phoneticPr fontId="7"/>
  </si>
  <si>
    <t>質問11</t>
    <rPh sb="0" eb="2">
      <t>シツモン</t>
    </rPh>
    <phoneticPr fontId="7"/>
  </si>
  <si>
    <t>タイムカード</t>
  </si>
  <si>
    <t>勤務時間把握</t>
    <rPh sb="0" eb="4">
      <t>キンムジカン</t>
    </rPh>
    <rPh sb="4" eb="6">
      <t>ハアク</t>
    </rPh>
    <phoneticPr fontId="7"/>
  </si>
  <si>
    <t>その他の把握方法</t>
    <rPh sb="2" eb="3">
      <t>タ</t>
    </rPh>
    <rPh sb="4" eb="6">
      <t>ハアク</t>
    </rPh>
    <rPh sb="6" eb="8">
      <t>ホウホウ</t>
    </rPh>
    <phoneticPr fontId="7"/>
  </si>
  <si>
    <t>実態調査</t>
    <rPh sb="0" eb="4">
      <t>ジッタイチョウサ</t>
    </rPh>
    <phoneticPr fontId="7"/>
  </si>
  <si>
    <t>PCログ等調査</t>
    <rPh sb="5" eb="7">
      <t>チョウサ</t>
    </rPh>
    <phoneticPr fontId="7"/>
  </si>
  <si>
    <t>ヒアリング等</t>
    <rPh sb="5" eb="6">
      <t>トウ</t>
    </rPh>
    <phoneticPr fontId="7"/>
  </si>
  <si>
    <t>その他調査方法</t>
    <rPh sb="2" eb="3">
      <t>タ</t>
    </rPh>
    <rPh sb="3" eb="5">
      <t>チョウサ</t>
    </rPh>
    <rPh sb="5" eb="7">
      <t>ホウホウ</t>
    </rPh>
    <phoneticPr fontId="7"/>
  </si>
  <si>
    <t>1分単位記録</t>
    <phoneticPr fontId="7"/>
  </si>
  <si>
    <t>管理者への通知</t>
    <phoneticPr fontId="7"/>
  </si>
  <si>
    <t>通知内容</t>
    <rPh sb="0" eb="4">
      <t>ツウチナイヨウ</t>
    </rPh>
    <phoneticPr fontId="7"/>
  </si>
  <si>
    <t>即座に改善</t>
    <phoneticPr fontId="7"/>
  </si>
  <si>
    <t>管理者等から改善報告等</t>
    <rPh sb="0" eb="2">
      <t>カンリ</t>
    </rPh>
    <rPh sb="2" eb="3">
      <t>シャ</t>
    </rPh>
    <rPh sb="3" eb="4">
      <t>トウ</t>
    </rPh>
    <rPh sb="6" eb="8">
      <t>カイゼン</t>
    </rPh>
    <rPh sb="8" eb="10">
      <t>ホウコク</t>
    </rPh>
    <rPh sb="10" eb="11">
      <t>トウ</t>
    </rPh>
    <phoneticPr fontId="7"/>
  </si>
  <si>
    <t>改善内容</t>
    <rPh sb="0" eb="4">
      <t>カイゼンナイヨウ</t>
    </rPh>
    <phoneticPr fontId="7"/>
  </si>
  <si>
    <t>質問12</t>
    <rPh sb="0" eb="2">
      <t>シツモン</t>
    </rPh>
    <phoneticPr fontId="7"/>
  </si>
  <si>
    <t>取組無し12</t>
    <rPh sb="0" eb="3">
      <t>トリクミナ</t>
    </rPh>
    <phoneticPr fontId="7"/>
  </si>
  <si>
    <t>時間外労働時間を把握</t>
    <phoneticPr fontId="7"/>
  </si>
  <si>
    <t>面談周知</t>
    <rPh sb="0" eb="4">
      <t>メンダンシュウチ</t>
    </rPh>
    <phoneticPr fontId="7"/>
  </si>
  <si>
    <t>社内イントラ等により周知</t>
    <rPh sb="0" eb="2">
      <t>シャナイ</t>
    </rPh>
    <rPh sb="6" eb="7">
      <t>トウ</t>
    </rPh>
    <rPh sb="10" eb="12">
      <t>シュウチ</t>
    </rPh>
    <phoneticPr fontId="7"/>
  </si>
  <si>
    <t>具体的な手順（手続き）明確化</t>
    <phoneticPr fontId="7"/>
  </si>
  <si>
    <t>フロー図</t>
    <rPh sb="3" eb="4">
      <t>ズ</t>
    </rPh>
    <phoneticPr fontId="7"/>
  </si>
  <si>
    <t>ルール、規程等策定</t>
    <rPh sb="4" eb="7">
      <t>キテイトウ</t>
    </rPh>
    <rPh sb="7" eb="9">
      <t>サクテイ</t>
    </rPh>
    <phoneticPr fontId="7"/>
  </si>
  <si>
    <t>1ヵ月直接勧奨</t>
    <rPh sb="2" eb="3">
      <t>ゲツ</t>
    </rPh>
    <rPh sb="3" eb="7">
      <t>チョクセツカンショウ</t>
    </rPh>
    <phoneticPr fontId="7"/>
  </si>
  <si>
    <t>ｄｇｄｇｄ</t>
    <phoneticPr fontId="7"/>
  </si>
  <si>
    <t>該当者へメール</t>
    <rPh sb="0" eb="2">
      <t>ガイトウ</t>
    </rPh>
    <rPh sb="2" eb="3">
      <t>シャ</t>
    </rPh>
    <phoneticPr fontId="7"/>
  </si>
  <si>
    <t>その他勧奨</t>
    <rPh sb="2" eb="3">
      <t>タ</t>
    </rPh>
    <rPh sb="3" eb="5">
      <t>カンショウ</t>
    </rPh>
    <phoneticPr fontId="7"/>
  </si>
  <si>
    <t>勧奨内容</t>
    <rPh sb="0" eb="4">
      <t>カンショウナイヨウ</t>
    </rPh>
    <phoneticPr fontId="7"/>
  </si>
  <si>
    <t>質問13</t>
    <rPh sb="0" eb="2">
      <t>シツモン</t>
    </rPh>
    <phoneticPr fontId="7"/>
  </si>
  <si>
    <t>付与日数</t>
    <rPh sb="0" eb="4">
      <t>フヨニッスウ</t>
    </rPh>
    <phoneticPr fontId="7"/>
  </si>
  <si>
    <t>取得日数</t>
    <rPh sb="0" eb="2">
      <t>シュトク</t>
    </rPh>
    <rPh sb="2" eb="4">
      <t>ニッスウ</t>
    </rPh>
    <phoneticPr fontId="7"/>
  </si>
  <si>
    <t>消化率</t>
    <rPh sb="0" eb="3">
      <t>ショウカリツ</t>
    </rPh>
    <phoneticPr fontId="7"/>
  </si>
  <si>
    <t>50％未満の対応</t>
    <rPh sb="3" eb="5">
      <t>ミマン</t>
    </rPh>
    <rPh sb="6" eb="8">
      <t>タイオウ</t>
    </rPh>
    <phoneticPr fontId="7"/>
  </si>
  <si>
    <t>取組無し14</t>
    <rPh sb="0" eb="3">
      <t>トリクミナ</t>
    </rPh>
    <phoneticPr fontId="7"/>
  </si>
  <si>
    <t>質問14</t>
    <rPh sb="0" eb="2">
      <t>シツモン</t>
    </rPh>
    <phoneticPr fontId="7"/>
  </si>
  <si>
    <t>予防接種出勤扱い</t>
    <rPh sb="0" eb="4">
      <t>ヨボウセッシュ</t>
    </rPh>
    <rPh sb="4" eb="6">
      <t>シュッキン</t>
    </rPh>
    <rPh sb="6" eb="7">
      <t>アツカ</t>
    </rPh>
    <phoneticPr fontId="7"/>
  </si>
  <si>
    <t>実際の取扱</t>
    <rPh sb="0" eb="2">
      <t>ジッサイ</t>
    </rPh>
    <rPh sb="3" eb="5">
      <t>トリアツカ</t>
    </rPh>
    <phoneticPr fontId="7"/>
  </si>
  <si>
    <t>規程名</t>
    <rPh sb="0" eb="2">
      <t>キテイ</t>
    </rPh>
    <rPh sb="2" eb="3">
      <t>メイ</t>
    </rPh>
    <phoneticPr fontId="7"/>
  </si>
  <si>
    <t>規程がある</t>
    <rPh sb="0" eb="2">
      <t>キテイ</t>
    </rPh>
    <phoneticPr fontId="7"/>
  </si>
  <si>
    <t>罹患時の規定</t>
    <rPh sb="0" eb="3">
      <t>リカンジ</t>
    </rPh>
    <rPh sb="4" eb="6">
      <t>キテイ</t>
    </rPh>
    <phoneticPr fontId="7"/>
  </si>
  <si>
    <t>予防接種費用補助</t>
    <rPh sb="0" eb="4">
      <t>ヨボウセッシュ</t>
    </rPh>
    <rPh sb="4" eb="6">
      <t>ヒヨウ</t>
    </rPh>
    <rPh sb="6" eb="8">
      <t>ホジョ</t>
    </rPh>
    <phoneticPr fontId="7"/>
  </si>
  <si>
    <t>健保補助</t>
    <rPh sb="0" eb="2">
      <t>ケンポ</t>
    </rPh>
    <rPh sb="2" eb="4">
      <t>ホジョ</t>
    </rPh>
    <phoneticPr fontId="7"/>
  </si>
  <si>
    <t>自前補助</t>
    <rPh sb="0" eb="2">
      <t>ジマエ</t>
    </rPh>
    <rPh sb="2" eb="4">
      <t>ホジョ</t>
    </rPh>
    <phoneticPr fontId="7"/>
  </si>
  <si>
    <t>マスク常備</t>
    <rPh sb="3" eb="5">
      <t>ジョウビ</t>
    </rPh>
    <phoneticPr fontId="7"/>
  </si>
  <si>
    <t>取組無し1５</t>
    <rPh sb="0" eb="3">
      <t>トリクミナ</t>
    </rPh>
    <phoneticPr fontId="7"/>
  </si>
  <si>
    <t>質問15</t>
    <rPh sb="0" eb="2">
      <t>シツモン</t>
    </rPh>
    <phoneticPr fontId="7"/>
  </si>
  <si>
    <t>方針明文化</t>
    <rPh sb="0" eb="2">
      <t>ホウシン</t>
    </rPh>
    <rPh sb="2" eb="5">
      <t>メイブンカ</t>
    </rPh>
    <phoneticPr fontId="7"/>
  </si>
  <si>
    <t>社内外周知</t>
    <rPh sb="0" eb="5">
      <t>シャナイガイシュウチ</t>
    </rPh>
    <phoneticPr fontId="7"/>
  </si>
  <si>
    <t>名称</t>
    <rPh sb="0" eb="2">
      <t>メイショウ</t>
    </rPh>
    <phoneticPr fontId="7"/>
  </si>
  <si>
    <t>自社HP</t>
    <rPh sb="0" eb="2">
      <t>ジシャ</t>
    </rPh>
    <phoneticPr fontId="7"/>
  </si>
  <si>
    <t>掲示物</t>
    <rPh sb="0" eb="3">
      <t>ケイジブツ</t>
    </rPh>
    <phoneticPr fontId="7"/>
  </si>
  <si>
    <t>社内イントラ等（社内のみ）</t>
    <rPh sb="0" eb="2">
      <t>シャナイ</t>
    </rPh>
    <rPh sb="6" eb="7">
      <t>トウ</t>
    </rPh>
    <rPh sb="8" eb="10">
      <t>シャナイ</t>
    </rPh>
    <phoneticPr fontId="7"/>
  </si>
  <si>
    <t>その他発信内容</t>
    <rPh sb="2" eb="3">
      <t>タ</t>
    </rPh>
    <rPh sb="3" eb="5">
      <t>ハッシン</t>
    </rPh>
    <rPh sb="5" eb="7">
      <t>ナイヨウ</t>
    </rPh>
    <phoneticPr fontId="7"/>
  </si>
  <si>
    <t>経営者健診受診</t>
    <rPh sb="0" eb="3">
      <t>ケイエイシャ</t>
    </rPh>
    <rPh sb="3" eb="5">
      <t>ケンシン</t>
    </rPh>
    <rPh sb="5" eb="7">
      <t>ジュシン</t>
    </rPh>
    <phoneticPr fontId="7"/>
  </si>
  <si>
    <t>取組無し16</t>
    <rPh sb="0" eb="3">
      <t>トリクミナ</t>
    </rPh>
    <phoneticPr fontId="7"/>
  </si>
  <si>
    <t>質問16</t>
    <rPh sb="0" eb="2">
      <t>シツモン</t>
    </rPh>
    <phoneticPr fontId="7"/>
  </si>
  <si>
    <t>スケジュール策定</t>
    <rPh sb="6" eb="8">
      <t>サクテイ</t>
    </rPh>
    <phoneticPr fontId="7"/>
  </si>
  <si>
    <t>スケジュール実施</t>
    <rPh sb="6" eb="8">
      <t>ジッシ</t>
    </rPh>
    <phoneticPr fontId="7"/>
  </si>
  <si>
    <t>振り返り</t>
    <rPh sb="0" eb="1">
      <t>フ</t>
    </rPh>
    <rPh sb="2" eb="3">
      <t>カエ</t>
    </rPh>
    <phoneticPr fontId="7"/>
  </si>
  <si>
    <t>共有</t>
    <rPh sb="0" eb="2">
      <t>キョウユウ</t>
    </rPh>
    <phoneticPr fontId="7"/>
  </si>
  <si>
    <t>計画書名</t>
    <rPh sb="0" eb="3">
      <t>ケイカクショ</t>
    </rPh>
    <rPh sb="3" eb="4">
      <t>メイ</t>
    </rPh>
    <phoneticPr fontId="7"/>
  </si>
  <si>
    <t>会議・説明会等で共有</t>
    <rPh sb="0" eb="2">
      <t>カイギ</t>
    </rPh>
    <rPh sb="3" eb="6">
      <t>セツメイカイ</t>
    </rPh>
    <rPh sb="6" eb="7">
      <t>トウ</t>
    </rPh>
    <rPh sb="8" eb="10">
      <t>キョウユウ</t>
    </rPh>
    <phoneticPr fontId="7"/>
  </si>
  <si>
    <t>その他の共有方法</t>
    <rPh sb="2" eb="3">
      <t>タ</t>
    </rPh>
    <rPh sb="4" eb="6">
      <t>キョウユウ</t>
    </rPh>
    <rPh sb="6" eb="8">
      <t>ホウホウ</t>
    </rPh>
    <phoneticPr fontId="7"/>
  </si>
  <si>
    <t>合計点数</t>
    <rPh sb="0" eb="2">
      <t>ゴウケイ</t>
    </rPh>
    <rPh sb="2" eb="4">
      <t>テンスウ</t>
    </rPh>
    <phoneticPr fontId="7"/>
  </si>
  <si>
    <t>事業所に同じ</t>
    <rPh sb="0" eb="3">
      <t>ジギョウショ</t>
    </rPh>
    <rPh sb="4" eb="5">
      <t>オナ</t>
    </rPh>
    <phoneticPr fontId="7"/>
  </si>
  <si>
    <t>連合会</t>
    <rPh sb="0" eb="3">
      <t>レンゴウカイ</t>
    </rPh>
    <phoneticPr fontId="7"/>
  </si>
  <si>
    <t>一次に同じ</t>
    <rPh sb="0" eb="2">
      <t>イチジ</t>
    </rPh>
    <rPh sb="3" eb="4">
      <t>オナ</t>
    </rPh>
    <phoneticPr fontId="7"/>
  </si>
  <si>
    <t>事業に同じ</t>
    <rPh sb="0" eb="2">
      <t>ジギョウ</t>
    </rPh>
    <rPh sb="3" eb="4">
      <t>オナ</t>
    </rPh>
    <phoneticPr fontId="7"/>
  </si>
  <si>
    <t>事業所名</t>
    <rPh sb="0" eb="3">
      <t>ジギョウショ</t>
    </rPh>
    <rPh sb="3" eb="4">
      <t>メイ</t>
    </rPh>
    <phoneticPr fontId="4"/>
  </si>
  <si>
    <t>加入健康保険組合名</t>
    <rPh sb="0" eb="9">
      <t>カニュウケンコウホケンクミアイメイ</t>
    </rPh>
    <phoneticPr fontId="4"/>
  </si>
  <si>
    <t>判定</t>
    <rPh sb="0" eb="2">
      <t>ハンテイ</t>
    </rPh>
    <phoneticPr fontId="4"/>
  </si>
  <si>
    <t>事業所質問1</t>
    <rPh sb="0" eb="3">
      <t>ジギョウショ</t>
    </rPh>
    <rPh sb="3" eb="4">
      <t>シツ</t>
    </rPh>
    <rPh sb="4" eb="5">
      <t>モン</t>
    </rPh>
    <phoneticPr fontId="4"/>
  </si>
  <si>
    <t>事業所質問2</t>
    <rPh sb="0" eb="3">
      <t>ジギョウショ</t>
    </rPh>
    <rPh sb="3" eb="5">
      <t>シツモン</t>
    </rPh>
    <phoneticPr fontId="4"/>
  </si>
  <si>
    <t>事業所質問3</t>
    <rPh sb="0" eb="3">
      <t>ジギョウショ</t>
    </rPh>
    <rPh sb="3" eb="4">
      <t>シツ</t>
    </rPh>
    <rPh sb="4" eb="5">
      <t>モン</t>
    </rPh>
    <phoneticPr fontId="4"/>
  </si>
  <si>
    <t>事業所質問4</t>
    <rPh sb="0" eb="3">
      <t>ジギョウショ</t>
    </rPh>
    <rPh sb="3" eb="5">
      <t>シツモン</t>
    </rPh>
    <phoneticPr fontId="4"/>
  </si>
  <si>
    <t>事業所質問5</t>
    <rPh sb="0" eb="3">
      <t>ジギョウショ</t>
    </rPh>
    <rPh sb="3" eb="4">
      <t>シツ</t>
    </rPh>
    <rPh sb="4" eb="5">
      <t>モン</t>
    </rPh>
    <phoneticPr fontId="4"/>
  </si>
  <si>
    <t>事業所質問6</t>
    <rPh sb="0" eb="3">
      <t>ジギョウショ</t>
    </rPh>
    <rPh sb="3" eb="5">
      <t>シツモン</t>
    </rPh>
    <phoneticPr fontId="4"/>
  </si>
  <si>
    <t>事業所質問7</t>
    <rPh sb="0" eb="3">
      <t>ジギョウショ</t>
    </rPh>
    <rPh sb="3" eb="4">
      <t>シツ</t>
    </rPh>
    <rPh sb="4" eb="5">
      <t>モン</t>
    </rPh>
    <phoneticPr fontId="4"/>
  </si>
  <si>
    <t>事業所質問8</t>
    <rPh sb="0" eb="3">
      <t>ジギョウショ</t>
    </rPh>
    <rPh sb="3" eb="5">
      <t>シツモン</t>
    </rPh>
    <phoneticPr fontId="4"/>
  </si>
  <si>
    <t>事業所質問9</t>
    <rPh sb="0" eb="3">
      <t>ジギョウショ</t>
    </rPh>
    <rPh sb="3" eb="4">
      <t>シツ</t>
    </rPh>
    <rPh sb="4" eb="5">
      <t>モン</t>
    </rPh>
    <phoneticPr fontId="4"/>
  </si>
  <si>
    <t>事業所質問10</t>
    <rPh sb="0" eb="3">
      <t>ジギョウショ</t>
    </rPh>
    <rPh sb="3" eb="5">
      <t>シツモン</t>
    </rPh>
    <phoneticPr fontId="4"/>
  </si>
  <si>
    <t>事業所質問11</t>
    <rPh sb="0" eb="3">
      <t>ジギョウショ</t>
    </rPh>
    <rPh sb="3" eb="4">
      <t>シツ</t>
    </rPh>
    <rPh sb="4" eb="5">
      <t>モン</t>
    </rPh>
    <phoneticPr fontId="4"/>
  </si>
  <si>
    <t>事業所質問12</t>
    <rPh sb="0" eb="3">
      <t>ジギョウショ</t>
    </rPh>
    <rPh sb="3" eb="5">
      <t>シツモン</t>
    </rPh>
    <phoneticPr fontId="4"/>
  </si>
  <si>
    <t>事業所質問13</t>
    <rPh sb="0" eb="3">
      <t>ジギョウショ</t>
    </rPh>
    <rPh sb="3" eb="4">
      <t>シツ</t>
    </rPh>
    <rPh sb="4" eb="5">
      <t>モン</t>
    </rPh>
    <phoneticPr fontId="4"/>
  </si>
  <si>
    <t>事業所質問14</t>
    <rPh sb="0" eb="3">
      <t>ジギョウショ</t>
    </rPh>
    <rPh sb="3" eb="5">
      <t>シツモン</t>
    </rPh>
    <phoneticPr fontId="4"/>
  </si>
  <si>
    <t>事業所質問15</t>
    <rPh sb="0" eb="3">
      <t>ジギョウショ</t>
    </rPh>
    <rPh sb="3" eb="4">
      <t>シツ</t>
    </rPh>
    <rPh sb="4" eb="5">
      <t>モン</t>
    </rPh>
    <phoneticPr fontId="4"/>
  </si>
  <si>
    <t>事業所質問16</t>
    <rPh sb="0" eb="3">
      <t>ジギョウショ</t>
    </rPh>
    <rPh sb="3" eb="5">
      <t>シツモン</t>
    </rPh>
    <phoneticPr fontId="4"/>
  </si>
  <si>
    <t>事業所合計</t>
    <rPh sb="0" eb="3">
      <t>ジギョウショ</t>
    </rPh>
    <rPh sb="3" eb="5">
      <t>ゴウケイ</t>
    </rPh>
    <phoneticPr fontId="4"/>
  </si>
  <si>
    <t>一次質問1</t>
    <rPh sb="0" eb="2">
      <t>イチジ</t>
    </rPh>
    <rPh sb="2" eb="4">
      <t>シツモン</t>
    </rPh>
    <phoneticPr fontId="4"/>
  </si>
  <si>
    <t>一次質問2</t>
    <rPh sb="0" eb="2">
      <t>イチジ</t>
    </rPh>
    <rPh sb="2" eb="4">
      <t>シツモン</t>
    </rPh>
    <phoneticPr fontId="4"/>
  </si>
  <si>
    <t>一次質問3</t>
    <rPh sb="0" eb="2">
      <t>イチジ</t>
    </rPh>
    <rPh sb="2" eb="4">
      <t>シツモン</t>
    </rPh>
    <phoneticPr fontId="4"/>
  </si>
  <si>
    <t>一次質問4</t>
    <rPh sb="0" eb="2">
      <t>イチジ</t>
    </rPh>
    <rPh sb="2" eb="4">
      <t>シツモン</t>
    </rPh>
    <phoneticPr fontId="4"/>
  </si>
  <si>
    <t>一次質問5</t>
    <rPh sb="0" eb="2">
      <t>イチジ</t>
    </rPh>
    <rPh sb="2" eb="4">
      <t>シツモン</t>
    </rPh>
    <phoneticPr fontId="4"/>
  </si>
  <si>
    <t>一次質問6</t>
    <rPh sb="0" eb="2">
      <t>イチジ</t>
    </rPh>
    <rPh sb="2" eb="4">
      <t>シツモン</t>
    </rPh>
    <phoneticPr fontId="4"/>
  </si>
  <si>
    <t>一次質問7</t>
    <rPh sb="0" eb="2">
      <t>イチジ</t>
    </rPh>
    <rPh sb="2" eb="4">
      <t>シツモン</t>
    </rPh>
    <phoneticPr fontId="4"/>
  </si>
  <si>
    <t>一次質問8</t>
    <rPh sb="0" eb="2">
      <t>イチジ</t>
    </rPh>
    <rPh sb="2" eb="4">
      <t>シツモン</t>
    </rPh>
    <phoneticPr fontId="4"/>
  </si>
  <si>
    <t>一次質問9</t>
    <rPh sb="0" eb="2">
      <t>イチジ</t>
    </rPh>
    <rPh sb="2" eb="4">
      <t>シツモン</t>
    </rPh>
    <phoneticPr fontId="4"/>
  </si>
  <si>
    <t>一次質問10</t>
    <rPh sb="0" eb="2">
      <t>イチジ</t>
    </rPh>
    <rPh sb="2" eb="4">
      <t>シツモン</t>
    </rPh>
    <phoneticPr fontId="4"/>
  </si>
  <si>
    <t>一次質問11</t>
    <rPh sb="0" eb="2">
      <t>イチジ</t>
    </rPh>
    <rPh sb="2" eb="4">
      <t>シツモン</t>
    </rPh>
    <phoneticPr fontId="4"/>
  </si>
  <si>
    <t>一次質問12</t>
    <rPh sb="0" eb="2">
      <t>イチジ</t>
    </rPh>
    <rPh sb="2" eb="4">
      <t>シツモン</t>
    </rPh>
    <phoneticPr fontId="4"/>
  </si>
  <si>
    <t>一次質問13</t>
    <rPh sb="0" eb="2">
      <t>イチジ</t>
    </rPh>
    <rPh sb="2" eb="4">
      <t>シツモン</t>
    </rPh>
    <phoneticPr fontId="4"/>
  </si>
  <si>
    <t>一次質問14</t>
    <rPh sb="0" eb="2">
      <t>イチジ</t>
    </rPh>
    <rPh sb="2" eb="4">
      <t>シツモン</t>
    </rPh>
    <phoneticPr fontId="4"/>
  </si>
  <si>
    <t>一次質問15</t>
    <rPh sb="0" eb="2">
      <t>イチジ</t>
    </rPh>
    <rPh sb="2" eb="4">
      <t>シツモン</t>
    </rPh>
    <phoneticPr fontId="4"/>
  </si>
  <si>
    <t>一次質問16</t>
    <rPh sb="0" eb="2">
      <t>イチジ</t>
    </rPh>
    <rPh sb="2" eb="4">
      <t>シツモン</t>
    </rPh>
    <phoneticPr fontId="4"/>
  </si>
  <si>
    <t>一次合計</t>
    <rPh sb="0" eb="2">
      <t>イチジ</t>
    </rPh>
    <rPh sb="2" eb="4">
      <t>ゴウケイ</t>
    </rPh>
    <phoneticPr fontId="4"/>
  </si>
  <si>
    <t>連合会質問1</t>
    <rPh sb="3" eb="5">
      <t>シツモン</t>
    </rPh>
    <phoneticPr fontId="4"/>
  </si>
  <si>
    <t>連合会質問2</t>
    <rPh sb="3" eb="5">
      <t>シツモン</t>
    </rPh>
    <phoneticPr fontId="4"/>
  </si>
  <si>
    <t>連合会質問3</t>
    <rPh sb="3" eb="5">
      <t>シツモン</t>
    </rPh>
    <phoneticPr fontId="4"/>
  </si>
  <si>
    <t>連合会質問4</t>
    <rPh sb="3" eb="5">
      <t>シツモン</t>
    </rPh>
    <phoneticPr fontId="4"/>
  </si>
  <si>
    <t>連合会質問5</t>
    <rPh sb="3" eb="5">
      <t>シツモン</t>
    </rPh>
    <phoneticPr fontId="4"/>
  </si>
  <si>
    <t>連合会質問6</t>
    <rPh sb="3" eb="5">
      <t>シツモン</t>
    </rPh>
    <phoneticPr fontId="4"/>
  </si>
  <si>
    <t>連合会質問7</t>
    <rPh sb="3" eb="5">
      <t>シツモン</t>
    </rPh>
    <phoneticPr fontId="4"/>
  </si>
  <si>
    <t>連合会質問8</t>
    <rPh sb="3" eb="5">
      <t>シツモン</t>
    </rPh>
    <phoneticPr fontId="4"/>
  </si>
  <si>
    <t>連合会質問9</t>
    <rPh sb="3" eb="5">
      <t>シツモン</t>
    </rPh>
    <phoneticPr fontId="4"/>
  </si>
  <si>
    <t>連合会質問10</t>
    <rPh sb="3" eb="5">
      <t>シツモン</t>
    </rPh>
    <phoneticPr fontId="4"/>
  </si>
  <si>
    <t>連合会質問11</t>
    <rPh sb="3" eb="5">
      <t>シツモン</t>
    </rPh>
    <phoneticPr fontId="4"/>
  </si>
  <si>
    <t>連合会質問12</t>
    <rPh sb="3" eb="5">
      <t>シツモン</t>
    </rPh>
    <phoneticPr fontId="4"/>
  </si>
  <si>
    <t>連合会質問13</t>
    <rPh sb="3" eb="5">
      <t>シツモン</t>
    </rPh>
    <phoneticPr fontId="4"/>
  </si>
  <si>
    <t>連合会質問14</t>
    <rPh sb="3" eb="5">
      <t>シツモン</t>
    </rPh>
    <phoneticPr fontId="4"/>
  </si>
  <si>
    <t>連合会質問15</t>
    <rPh sb="3" eb="5">
      <t>シツモン</t>
    </rPh>
    <phoneticPr fontId="4"/>
  </si>
  <si>
    <t>連合会質問16</t>
    <rPh sb="3" eb="5">
      <t>シツモン</t>
    </rPh>
    <phoneticPr fontId="4"/>
  </si>
  <si>
    <t>連合会合計</t>
    <rPh sb="3" eb="5">
      <t>ゴウケイ</t>
    </rPh>
    <phoneticPr fontId="4"/>
  </si>
  <si>
    <t>Ver1.1</t>
    <phoneticPr fontId="7"/>
  </si>
  <si>
    <t>バージョン</t>
    <phoneticPr fontId="7"/>
  </si>
  <si>
    <t>Ver1.1：WGシート修正.</t>
    <rPh sb="12" eb="14">
      <t>シュウセイ</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</si>
</sst>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176" formatCode="#,##0&quot; 点&quot;"/>
    <numFmt numFmtId="177" formatCode="[$]ggge&quot;年&quot;m&quot;月&quot;d&quot;日&quot;;@" x16r2:formatCode16="[$-ja-JP-x-gannen]ggge&quot;年&quot;m&quot;月&quot;d&quot;日&quot;;@"/>
    <numFmt numFmtId="178" formatCode="[$-411]ggge&quot;年&quot;m&quot;月&quot;d&quot;日&quot;;@"/>
    <numFmt numFmtId="179" formatCode="#####&quot; 人&quot;"/>
    <numFmt numFmtId="180" formatCode="0.0_ "/>
    <numFmt numFmtId="181" formatCode="yyyy/m/d;@"/>
    <numFmt numFmtId="182" formatCode="yyyy&quot;年&quot;m&quot;月&quot;;@"/>
    <numFmt numFmtId="183" formatCode="##,###&quot; 点&quot;"/>
    <numFmt numFmtId="184" formatCode="@&quot;健&quot;&quot;康&quot;&quot;保&quot;&quot;険&quot;&quot;組&quot;&quot;合&quot;"/>
    <numFmt numFmtId="185" formatCode="0.00_ "/>
    <numFmt numFmtId="186" formatCode="0.0%"/>
    <numFmt numFmtId="187" formatCode="###&quot;点&quot;"/>
    <numFmt numFmtId="188" formatCode="yyyy&quot;年&quot;m&quot;月&quot;d&quot;日&quot;;@"/>
    <numFmt numFmtId="189" formatCode="0.00_);[Red]\(0.00\)"/>
    <numFmt numFmtId="190" formatCode="#,##0.0_ "/>
    <numFmt numFmtId="191" formatCode="0_);[Red]\(0\)"/>
  </numFmts>
  <fonts count="284">
    <font>
      <sz val="11"/>
      <color theme="1"/>
      <name val="游ゴシック"/>
      <family val="2"/>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3"/>
      <charset val="128"/>
      <scheme val="minor"/>
    </font>
    <font>
      <sz val="6"/>
      <name val="ＭＳ Ｐゴシック"/>
      <family val="2"/>
      <charset val="128"/>
    </font>
    <font>
      <sz val="6"/>
      <name val="游ゴシック"/>
      <family val="2"/>
      <charset val="128"/>
      <scheme val="minor"/>
    </font>
    <font>
      <sz val="11"/>
      <color theme="1"/>
      <name val="メイリオ"/>
      <family val="3"/>
      <charset val="128"/>
    </font>
    <font>
      <sz val="14"/>
      <color rgb="FF000000"/>
      <name val="游ゴシック Medium"/>
      <family val="3"/>
      <charset val="128"/>
    </font>
    <font>
      <sz val="14"/>
      <color theme="1"/>
      <name val="游ゴシック Medium"/>
      <family val="3"/>
      <charset val="128"/>
    </font>
    <font>
      <sz val="20"/>
      <color rgb="FF000000"/>
      <name val="BIZ UDPゴシック"/>
      <family val="3"/>
      <charset val="128"/>
    </font>
    <font>
      <sz val="14"/>
      <color theme="1"/>
      <name val="BIZ UDPゴシック"/>
      <family val="3"/>
      <charset val="128"/>
    </font>
    <font>
      <sz val="14"/>
      <name val="BIZ UDPゴシック"/>
      <family val="3"/>
      <charset val="128"/>
    </font>
    <font>
      <sz val="16"/>
      <color theme="1"/>
      <name val="BIZ UDPゴシック"/>
      <family val="3"/>
      <charset val="128"/>
    </font>
    <font>
      <sz val="20"/>
      <color theme="1"/>
      <name val="BIZ UDPゴシック"/>
      <family val="3"/>
      <charset val="128"/>
    </font>
    <font>
      <sz val="12"/>
      <color theme="1"/>
      <name val="HG丸ｺﾞｼｯｸM-PRO"/>
      <family val="3"/>
      <charset val="128"/>
    </font>
    <font>
      <sz val="12"/>
      <color theme="1"/>
      <name val="BIZ UDPゴシック"/>
      <family val="3"/>
      <charset val="128"/>
    </font>
    <font>
      <b/>
      <sz val="22"/>
      <color theme="1"/>
      <name val="BIZ UDゴシック"/>
      <family val="3"/>
      <charset val="128"/>
    </font>
    <font>
      <b/>
      <sz val="22"/>
      <color rgb="FFFF0000"/>
      <name val="BIZ UDゴシック"/>
      <family val="3"/>
      <charset val="128"/>
    </font>
    <font>
      <b/>
      <sz val="26"/>
      <color rgb="FF002060"/>
      <name val="BIZ UDゴシック"/>
      <family val="3"/>
      <charset val="128"/>
    </font>
    <font>
      <b/>
      <sz val="22"/>
      <color rgb="FF002060"/>
      <name val="HG丸ｺﾞｼｯｸM-PRO"/>
      <family val="3"/>
      <charset val="128"/>
    </font>
    <font>
      <b/>
      <sz val="20"/>
      <color rgb="FF002060"/>
      <name val="BIZ UDPゴシック"/>
      <family val="3"/>
      <charset val="128"/>
    </font>
    <font>
      <b/>
      <sz val="14"/>
      <color rgb="FF000000"/>
      <name val="BIZ UDPゴシック"/>
      <family val="3"/>
      <charset val="128"/>
    </font>
    <font>
      <sz val="14"/>
      <color rgb="FF000000"/>
      <name val="BIZ UDPゴシック"/>
      <family val="3"/>
      <charset val="128"/>
    </font>
    <font>
      <sz val="14"/>
      <color rgb="FF002060"/>
      <name val="BIZ UDPゴシック"/>
      <family val="3"/>
      <charset val="128"/>
    </font>
    <font>
      <b/>
      <sz val="14"/>
      <color rgb="FFFF0000"/>
      <name val="BIZ UDPゴシック"/>
      <family val="3"/>
      <charset val="128"/>
    </font>
    <font>
      <b/>
      <sz val="18"/>
      <name val="BIZ UDPゴシック"/>
      <family val="3"/>
      <charset val="128"/>
    </font>
    <font>
      <b/>
      <sz val="14"/>
      <color theme="0"/>
      <name val="BIZ UDPゴシック"/>
      <family val="3"/>
      <charset val="128"/>
    </font>
    <font>
      <sz val="18"/>
      <color rgb="FF000000"/>
      <name val="BIZ UDPゴシック"/>
      <family val="3"/>
      <charset val="128"/>
    </font>
    <font>
      <b/>
      <sz val="18"/>
      <color rgb="FF000000"/>
      <name val="BIZ UDPゴシック"/>
      <family val="3"/>
      <charset val="128"/>
    </font>
    <font>
      <sz val="22"/>
      <color theme="1"/>
      <name val="BIZ UDゴシック"/>
      <family val="3"/>
      <charset val="128"/>
    </font>
    <font>
      <b/>
      <sz val="20"/>
      <color rgb="FF000000"/>
      <name val="BIZ UDPゴシック"/>
      <family val="3"/>
      <charset val="128"/>
    </font>
    <font>
      <sz val="18"/>
      <color theme="1"/>
      <name val="BIZ UDPゴシック"/>
      <family val="3"/>
      <charset val="128"/>
    </font>
    <font>
      <b/>
      <sz val="10"/>
      <color rgb="FF002060"/>
      <name val="BIZ UDPゴシック"/>
      <family val="3"/>
      <charset val="128"/>
    </font>
    <font>
      <b/>
      <sz val="20"/>
      <name val="BIZ UDPゴシック"/>
      <family val="3"/>
      <charset val="128"/>
    </font>
    <font>
      <sz val="36"/>
      <color rgb="FFFF0000"/>
      <name val="BIZ UDPゴシック"/>
      <family val="3"/>
      <charset val="128"/>
    </font>
    <font>
      <sz val="10"/>
      <color theme="1"/>
      <name val="BIZ UDPゴシック"/>
      <family val="3"/>
      <charset val="128"/>
    </font>
    <font>
      <b/>
      <sz val="16"/>
      <color rgb="FF002060"/>
      <name val="BIZ UDPゴシック"/>
      <family val="3"/>
      <charset val="128"/>
    </font>
    <font>
      <b/>
      <sz val="18"/>
      <color rgb="FF002060"/>
      <name val="BIZ UDPゴシック"/>
      <family val="3"/>
      <charset val="128"/>
    </font>
    <font>
      <sz val="26"/>
      <color rgb="FF000000"/>
      <name val="BIZ UDPゴシック"/>
      <family val="3"/>
      <charset val="128"/>
    </font>
    <font>
      <sz val="12"/>
      <color rgb="FF000000"/>
      <name val="BIZ UDPゴシック"/>
      <family val="3"/>
      <charset val="128"/>
    </font>
    <font>
      <sz val="20"/>
      <color rgb="FF002060"/>
      <name val="BIZ UDPゴシック"/>
      <family val="3"/>
      <charset val="128"/>
    </font>
    <font>
      <sz val="14"/>
      <color theme="1"/>
      <name val="游ゴシック"/>
      <family val="3"/>
      <charset val="128"/>
      <scheme val="minor"/>
    </font>
    <font>
      <sz val="24"/>
      <color theme="1"/>
      <name val="游ゴシック"/>
      <family val="2"/>
      <scheme val="minor"/>
    </font>
    <font>
      <sz val="14"/>
      <color indexed="81"/>
      <name val="HGPｺﾞｼｯｸM"/>
      <family val="3"/>
      <charset val="128"/>
    </font>
    <font>
      <sz val="12"/>
      <color theme="1"/>
      <name val="游ゴシック"/>
      <family val="3"/>
      <charset val="128"/>
      <scheme val="minor"/>
    </font>
    <font>
      <sz val="24"/>
      <color rgb="FF000000"/>
      <name val="BIZ UDPゴシック"/>
      <family val="3"/>
      <charset val="128"/>
    </font>
    <font>
      <sz val="14"/>
      <color theme="1" tint="0.34998626667073579"/>
      <name val="BIZ UDPゴシック"/>
      <family val="3"/>
      <charset val="128"/>
    </font>
    <font>
      <sz val="14"/>
      <color theme="1"/>
      <name val="HGPｺﾞｼｯｸM"/>
      <family val="3"/>
      <charset val="128"/>
    </font>
    <font>
      <sz val="14"/>
      <color rgb="FF000000"/>
      <name val="HGPｺﾞｼｯｸM"/>
      <family val="3"/>
      <charset val="128"/>
    </font>
    <font>
      <b/>
      <sz val="12"/>
      <color rgb="FF002060"/>
      <name val="BIZ UDPゴシック"/>
      <family val="3"/>
      <charset val="128"/>
    </font>
    <font>
      <sz val="12"/>
      <color theme="1"/>
      <name val="HGPｺﾞｼｯｸM"/>
      <family val="3"/>
      <charset val="128"/>
    </font>
    <font>
      <sz val="12"/>
      <color theme="1"/>
      <name val="游ゴシック"/>
      <family val="2"/>
      <scheme val="minor"/>
    </font>
    <font>
      <sz val="11"/>
      <color theme="1"/>
      <name val="HGPｺﾞｼｯｸM"/>
      <family val="3"/>
      <charset val="128"/>
    </font>
    <font>
      <sz val="20"/>
      <color rgb="FF002060"/>
      <name val="Segoe UI Symbol"/>
      <family val="2"/>
    </font>
    <font>
      <sz val="14"/>
      <color rgb="FF000000"/>
      <name val="游ゴシック"/>
      <family val="3"/>
      <charset val="128"/>
      <scheme val="minor"/>
    </font>
    <font>
      <b/>
      <sz val="14"/>
      <color indexed="81"/>
      <name val="BIZ UDPゴシック"/>
      <family val="3"/>
      <charset val="128"/>
    </font>
    <font>
      <sz val="14"/>
      <color rgb="FF002060"/>
      <name val="HGPｺﾞｼｯｸM"/>
      <family val="3"/>
      <charset val="128"/>
    </font>
    <font>
      <sz val="12"/>
      <color rgb="FF002060"/>
      <name val="HGPｺﾞｼｯｸM"/>
      <family val="3"/>
      <charset val="128"/>
    </font>
    <font>
      <sz val="12"/>
      <name val="BIZ UDPゴシック"/>
      <family val="3"/>
      <charset val="128"/>
    </font>
    <font>
      <b/>
      <sz val="12"/>
      <color rgb="FF000000"/>
      <name val="BIZ UDPゴシック"/>
      <family val="3"/>
      <charset val="128"/>
    </font>
    <font>
      <sz val="22"/>
      <color rgb="FF002060"/>
      <name val="BIZ UDPゴシック"/>
      <family val="3"/>
      <charset val="128"/>
    </font>
    <font>
      <sz val="21"/>
      <color rgb="FF002060"/>
      <name val="BIZ UDPゴシック"/>
      <family val="3"/>
      <charset val="128"/>
    </font>
    <font>
      <b/>
      <sz val="10"/>
      <name val="BIZ UDPゴシック"/>
      <family val="3"/>
      <charset val="128"/>
    </font>
    <font>
      <sz val="10"/>
      <color rgb="FF000000"/>
      <name val="BIZ UDPゴシック"/>
      <family val="3"/>
      <charset val="128"/>
    </font>
    <font>
      <sz val="10"/>
      <name val="BIZ UDPゴシック"/>
      <family val="3"/>
      <charset val="128"/>
    </font>
    <font>
      <b/>
      <sz val="10"/>
      <color rgb="FF000000"/>
      <name val="BIZ UDPゴシック"/>
      <family val="3"/>
      <charset val="128"/>
    </font>
    <font>
      <sz val="10"/>
      <color theme="1" tint="0.34998626667073579"/>
      <name val="BIZ UDPゴシック"/>
      <family val="3"/>
      <charset val="128"/>
    </font>
    <font>
      <sz val="10"/>
      <color theme="1"/>
      <name val="游ゴシック"/>
      <family val="2"/>
      <scheme val="minor"/>
    </font>
    <font>
      <sz val="10"/>
      <color rgb="FF002060"/>
      <name val="BIZ UDPゴシック"/>
      <family val="3"/>
      <charset val="128"/>
    </font>
    <font>
      <sz val="10"/>
      <color rgb="FFFF0000"/>
      <name val="游ゴシック"/>
      <family val="2"/>
      <scheme val="minor"/>
    </font>
    <font>
      <sz val="14"/>
      <color theme="1"/>
      <name val="游ゴシック"/>
      <family val="2"/>
      <scheme val="minor"/>
    </font>
    <font>
      <sz val="11"/>
      <color rgb="FF000000"/>
      <name val="BIZ UDPゴシック"/>
      <family val="3"/>
      <charset val="128"/>
    </font>
    <font>
      <sz val="14"/>
      <color theme="1"/>
      <name val="メイリオ"/>
      <family val="3"/>
      <charset val="128"/>
    </font>
    <font>
      <sz val="12"/>
      <color theme="1"/>
      <name val="メイリオ"/>
      <family val="3"/>
      <charset val="128"/>
    </font>
    <font>
      <sz val="11"/>
      <color theme="1"/>
      <name val="BIZ UDPゴシック"/>
      <family val="3"/>
      <charset val="128"/>
    </font>
    <font>
      <sz val="20"/>
      <color theme="1"/>
      <name val="游ゴシック"/>
      <family val="2"/>
      <scheme val="minor"/>
    </font>
    <font>
      <sz val="18"/>
      <color theme="1"/>
      <name val="游ゴシック"/>
      <family val="2"/>
      <scheme val="minor"/>
    </font>
    <font>
      <sz val="12"/>
      <color rgb="FF000000"/>
      <name val="HGPｺﾞｼｯｸM"/>
      <family val="3"/>
      <charset val="128"/>
    </font>
    <font>
      <sz val="28"/>
      <color rgb="FFFF0000"/>
      <name val="BIZ UDゴシック"/>
      <family val="3"/>
      <charset val="128"/>
    </font>
    <font>
      <sz val="20"/>
      <color theme="1"/>
      <name val="BIZ UDゴシック"/>
      <family val="3"/>
      <charset val="128"/>
    </font>
    <font>
      <sz val="18"/>
      <color rgb="FF000000"/>
      <name val="Meiryo UI"/>
      <family val="3"/>
      <charset val="128"/>
    </font>
    <font>
      <sz val="11"/>
      <color theme="1"/>
      <name val="Meiryo UI"/>
      <family val="3"/>
      <charset val="128"/>
    </font>
    <font>
      <sz val="16"/>
      <color theme="1"/>
      <name val="Meiryo UI"/>
      <family val="3"/>
      <charset val="128"/>
    </font>
    <font>
      <sz val="22"/>
      <color theme="1"/>
      <name val="Meiryo UI"/>
      <family val="3"/>
      <charset val="128"/>
    </font>
    <font>
      <sz val="14"/>
      <color theme="1"/>
      <name val="Meiryo UI"/>
      <family val="3"/>
      <charset val="128"/>
    </font>
    <font>
      <sz val="20"/>
      <color theme="1"/>
      <name val="Meiryo UI"/>
      <family val="3"/>
      <charset val="128"/>
    </font>
    <font>
      <sz val="20"/>
      <color rgb="FFFF0000"/>
      <name val="Meiryo UI"/>
      <family val="3"/>
      <charset val="128"/>
    </font>
    <font>
      <sz val="24"/>
      <color theme="1"/>
      <name val="BIZ UDPゴシック"/>
      <family val="3"/>
      <charset val="128"/>
    </font>
    <font>
      <sz val="24"/>
      <color theme="0"/>
      <name val="Meiryo UI"/>
      <family val="3"/>
      <charset val="128"/>
    </font>
    <font>
      <sz val="20"/>
      <color theme="1" tint="0.249977111117893"/>
      <name val="Meiryo UI"/>
      <family val="3"/>
      <charset val="128"/>
    </font>
    <font>
      <sz val="24"/>
      <color theme="1"/>
      <name val="Meiryo UI"/>
      <family val="3"/>
      <charset val="128"/>
    </font>
    <font>
      <sz val="20"/>
      <color rgb="FFFF0000"/>
      <name val="BIZ UDPゴシック"/>
      <family val="3"/>
      <charset val="128"/>
    </font>
    <font>
      <sz val="36"/>
      <color theme="1"/>
      <name val="BIZ UDゴシック"/>
      <family val="3"/>
      <charset val="128"/>
    </font>
    <font>
      <b/>
      <sz val="26"/>
      <color rgb="FF000000"/>
      <name val="BIZ UDPゴシック"/>
      <family val="3"/>
      <charset val="128"/>
    </font>
    <font>
      <sz val="16"/>
      <color theme="1"/>
      <name val="BIZ UDゴシック"/>
      <family val="3"/>
      <charset val="128"/>
    </font>
    <font>
      <sz val="18"/>
      <color theme="1"/>
      <name val="メイリオ"/>
      <family val="3"/>
      <charset val="128"/>
    </font>
    <font>
      <b/>
      <sz val="22"/>
      <color rgb="FF000000"/>
      <name val="BIZ UDPゴシック"/>
      <family val="3"/>
      <charset val="128"/>
    </font>
    <font>
      <sz val="16"/>
      <color theme="0"/>
      <name val="Meiryo UI"/>
      <family val="3"/>
      <charset val="128"/>
    </font>
    <font>
      <sz val="16"/>
      <color theme="1"/>
      <name val="游ゴシック"/>
      <family val="2"/>
      <scheme val="minor"/>
    </font>
    <font>
      <sz val="18"/>
      <name val="Meiryo UI"/>
      <family val="3"/>
      <charset val="128"/>
    </font>
    <font>
      <sz val="18"/>
      <color theme="1"/>
      <name val="Meiryo UI"/>
      <family val="3"/>
      <charset val="128"/>
    </font>
    <font>
      <sz val="22"/>
      <color rgb="FFFF0000"/>
      <name val="BIZ UDPゴシック"/>
      <family val="3"/>
      <charset val="128"/>
    </font>
    <font>
      <sz val="11"/>
      <color theme="1" tint="0.249977111117893"/>
      <name val="Meiryo UI"/>
      <family val="3"/>
      <charset val="128"/>
    </font>
    <font>
      <sz val="16"/>
      <color rgb="FF000000"/>
      <name val="BIZ UDPゴシック"/>
      <family val="3"/>
      <charset val="128"/>
    </font>
    <font>
      <sz val="16"/>
      <color theme="1" tint="0.249977111117893"/>
      <name val="BIZ UDPゴシック"/>
      <family val="3"/>
      <charset val="128"/>
    </font>
    <font>
      <sz val="14"/>
      <color theme="1" tint="0.249977111117893"/>
      <name val="BIZ UDPゴシック"/>
      <family val="3"/>
      <charset val="128"/>
    </font>
    <font>
      <b/>
      <sz val="14"/>
      <color theme="1" tint="0.249977111117893"/>
      <name val="BIZ UDPゴシック"/>
      <family val="3"/>
      <charset val="128"/>
    </font>
    <font>
      <b/>
      <sz val="26"/>
      <color theme="0"/>
      <name val="BIZ UDPゴシック"/>
      <family val="3"/>
      <charset val="128"/>
    </font>
    <font>
      <b/>
      <sz val="26"/>
      <color theme="0"/>
      <name val="游ゴシック"/>
      <family val="2"/>
      <scheme val="minor"/>
    </font>
    <font>
      <sz val="14"/>
      <color rgb="FF000000"/>
      <name val="BIZ UDPゴシック"/>
      <family val="3"/>
      <charset val="1"/>
    </font>
    <font>
      <sz val="26"/>
      <color theme="0"/>
      <name val="游ゴシック"/>
      <family val="2"/>
      <scheme val="minor"/>
    </font>
    <font>
      <sz val="24"/>
      <name val="BIZ UDPゴシック"/>
      <family val="3"/>
      <charset val="128"/>
    </font>
    <font>
      <sz val="11"/>
      <color theme="0"/>
      <name val="游ゴシック"/>
      <family val="2"/>
      <scheme val="minor"/>
    </font>
    <font>
      <sz val="26"/>
      <color theme="1"/>
      <name val="游ゴシック"/>
      <family val="2"/>
      <scheme val="minor"/>
    </font>
    <font>
      <b/>
      <sz val="26"/>
      <name val="BIZ UDPゴシック"/>
      <family val="3"/>
      <charset val="128"/>
    </font>
    <font>
      <sz val="26"/>
      <name val="游ゴシック"/>
      <family val="2"/>
      <scheme val="minor"/>
    </font>
    <font>
      <sz val="26"/>
      <color theme="0"/>
      <name val="BIZ UDPゴシック"/>
      <family val="3"/>
      <charset val="128"/>
    </font>
    <font>
      <sz val="26"/>
      <name val="BIZ UDPゴシック"/>
      <family val="3"/>
      <charset val="128"/>
    </font>
    <font>
      <sz val="26"/>
      <color theme="0" tint="-4.9989318521683403E-2"/>
      <name val="BIZ UDPゴシック"/>
      <family val="3"/>
      <charset val="128"/>
    </font>
    <font>
      <sz val="18"/>
      <name val="BIZ UDPゴシック"/>
      <family val="3"/>
      <charset val="128"/>
    </font>
    <font>
      <sz val="9"/>
      <color theme="1"/>
      <name val="游ゴシック"/>
      <family val="2"/>
      <scheme val="minor"/>
    </font>
    <font>
      <sz val="9"/>
      <color theme="1"/>
      <name val="BIZ UDPゴシック"/>
      <family val="3"/>
      <charset val="128"/>
    </font>
    <font>
      <sz val="11"/>
      <name val="BIZ UDPゴシック"/>
      <family val="3"/>
      <charset val="128"/>
    </font>
    <font>
      <sz val="20"/>
      <name val="BIZ UDPゴシック"/>
      <family val="3"/>
      <charset val="128"/>
    </font>
    <font>
      <sz val="9"/>
      <color rgb="FF000000"/>
      <name val="BIZ UDPゴシック"/>
      <family val="3"/>
      <charset val="128"/>
    </font>
    <font>
      <b/>
      <sz val="36"/>
      <color theme="0"/>
      <name val="BIZ UDPゴシック"/>
      <family val="3"/>
      <charset val="128"/>
    </font>
    <font>
      <sz val="16"/>
      <color theme="0"/>
      <name val="游ゴシック"/>
      <family val="2"/>
      <scheme val="minor"/>
    </font>
    <font>
      <sz val="16"/>
      <color theme="1" tint="0.14999847407452621"/>
      <name val="Meiryo UI"/>
      <family val="3"/>
      <charset val="128"/>
    </font>
    <font>
      <sz val="16"/>
      <color theme="1" tint="0.14999847407452621"/>
      <name val="游ゴシック"/>
      <family val="2"/>
      <scheme val="minor"/>
    </font>
    <font>
      <sz val="16"/>
      <color rgb="FF000000"/>
      <name val="Meiryo UI"/>
      <family val="3"/>
      <charset val="128"/>
    </font>
    <font>
      <b/>
      <sz val="24"/>
      <color theme="0"/>
      <name val="Meiryo UI"/>
      <family val="3"/>
      <charset val="128"/>
    </font>
    <font>
      <b/>
      <sz val="11"/>
      <color theme="1"/>
      <name val="游ゴシック"/>
      <family val="2"/>
      <scheme val="minor"/>
    </font>
    <font>
      <b/>
      <sz val="11"/>
      <color theme="1"/>
      <name val="Meiryo UI"/>
      <family val="3"/>
      <charset val="128"/>
    </font>
    <font>
      <b/>
      <sz val="11"/>
      <color theme="0"/>
      <name val="游ゴシック"/>
      <family val="2"/>
      <scheme val="minor"/>
    </font>
    <font>
      <sz val="14"/>
      <color rgb="FFFF0000"/>
      <name val="Meiryo UI"/>
      <family val="3"/>
      <charset val="128"/>
    </font>
    <font>
      <b/>
      <sz val="16"/>
      <color rgb="FFFF0000"/>
      <name val="BIZ UDPゴシック"/>
      <family val="3"/>
      <charset val="128"/>
    </font>
    <font>
      <sz val="10"/>
      <color rgb="FFFF0000"/>
      <name val="BIZ UDPゴシック"/>
      <family val="3"/>
      <charset val="128"/>
    </font>
    <font>
      <b/>
      <sz val="11"/>
      <color rgb="FF002060"/>
      <name val="BIZ UDPゴシック"/>
      <family val="3"/>
      <charset val="128"/>
    </font>
    <font>
      <sz val="20"/>
      <color rgb="FF002060"/>
      <name val="游ゴシック"/>
      <family val="2"/>
      <scheme val="minor"/>
    </font>
    <font>
      <b/>
      <sz val="20"/>
      <color theme="1"/>
      <name val="BIZ UDゴシック"/>
      <family val="3"/>
      <charset val="128"/>
    </font>
    <font>
      <sz val="18"/>
      <color theme="1" tint="0.249977111117893"/>
      <name val="Meiryo UI"/>
      <family val="3"/>
      <charset val="128"/>
    </font>
    <font>
      <b/>
      <sz val="24"/>
      <name val="BIZ UDPゴシック"/>
      <family val="3"/>
      <charset val="128"/>
    </font>
    <font>
      <sz val="24"/>
      <name val="游ゴシック"/>
      <family val="2"/>
      <scheme val="minor"/>
    </font>
    <font>
      <b/>
      <sz val="11"/>
      <color theme="1"/>
      <name val="游ゴシック Light"/>
      <family val="3"/>
      <charset val="128"/>
      <scheme val="major"/>
    </font>
    <font>
      <sz val="11"/>
      <color theme="1"/>
      <name val="游ゴシック"/>
      <family val="3"/>
      <charset val="128"/>
      <scheme val="minor"/>
    </font>
    <font>
      <b/>
      <sz val="11"/>
      <color theme="1"/>
      <name val="游ゴシック"/>
      <family val="3"/>
      <charset val="128"/>
      <scheme val="minor"/>
    </font>
    <font>
      <sz val="14"/>
      <color rgb="FF000000"/>
      <name val="Meiryo UI"/>
      <family val="3"/>
      <charset val="128"/>
    </font>
    <font>
      <b/>
      <sz val="9"/>
      <color rgb="FFFF0000"/>
      <name val="BIZ UDPゴシック"/>
      <family val="3"/>
      <charset val="128"/>
    </font>
    <font>
      <b/>
      <sz val="11"/>
      <color rgb="FFFF0000"/>
      <name val="游ゴシック"/>
      <family val="3"/>
      <charset val="128"/>
      <scheme val="minor"/>
    </font>
    <font>
      <b/>
      <sz val="16"/>
      <color theme="1"/>
      <name val="游ゴシック"/>
      <family val="3"/>
      <charset val="128"/>
      <scheme val="minor"/>
    </font>
    <font>
      <b/>
      <sz val="14"/>
      <color theme="0"/>
      <name val="Meiryo UI"/>
      <family val="3"/>
      <charset val="128"/>
    </font>
    <font>
      <b/>
      <sz val="40"/>
      <color theme="0"/>
      <name val="BIZ UDPゴシック"/>
      <family val="3"/>
      <charset val="128"/>
    </font>
    <font>
      <sz val="9"/>
      <name val="BIZ UDPゴシック"/>
      <family val="3"/>
      <charset val="128"/>
    </font>
    <font>
      <sz val="8"/>
      <color rgb="FF000000"/>
      <name val="BIZ UDPゴシック"/>
      <family val="3"/>
      <charset val="128"/>
    </font>
    <font>
      <sz val="8"/>
      <name val="BIZ UDPゴシック"/>
      <family val="3"/>
      <charset val="128"/>
    </font>
    <font>
      <sz val="6"/>
      <name val="BIZ UDPゴシック"/>
      <family val="3"/>
      <charset val="128"/>
    </font>
    <font>
      <sz val="6"/>
      <name val="游ゴシック"/>
      <family val="2"/>
      <scheme val="minor"/>
    </font>
    <font>
      <sz val="8"/>
      <color rgb="FF002060"/>
      <name val="HGPｺﾞｼｯｸM"/>
      <family val="3"/>
      <charset val="128"/>
    </font>
    <font>
      <sz val="11"/>
      <color rgb="FF002060"/>
      <name val="BIZ UDPゴシック"/>
      <family val="3"/>
      <charset val="128"/>
    </font>
    <font>
      <b/>
      <sz val="8"/>
      <color rgb="FF000000"/>
      <name val="BIZ UDPゴシック"/>
      <family val="3"/>
      <charset val="128"/>
    </font>
    <font>
      <sz val="9"/>
      <color theme="1"/>
      <name val="HGPｺﾞｼｯｸM"/>
      <family val="3"/>
      <charset val="128"/>
    </font>
    <font>
      <b/>
      <sz val="9"/>
      <color rgb="FF000000"/>
      <name val="BIZ UDPゴシック"/>
      <family val="3"/>
      <charset val="128"/>
    </font>
    <font>
      <sz val="9"/>
      <color rgb="FF002060"/>
      <name val="HGPｺﾞｼｯｸM"/>
      <family val="3"/>
      <charset val="128"/>
    </font>
    <font>
      <sz val="11"/>
      <color theme="1"/>
      <name val="游ゴシック"/>
      <family val="2"/>
      <scheme val="minor"/>
    </font>
    <font>
      <sz val="11"/>
      <color rgb="FF002060"/>
      <name val="HGPｺﾞｼｯｸM"/>
      <family val="3"/>
      <charset val="128"/>
    </font>
    <font>
      <sz val="20"/>
      <name val="Segoe UI Symbol"/>
      <family val="2"/>
    </font>
    <font>
      <sz val="12"/>
      <color theme="1" tint="0.249977111117893"/>
      <name val="BIZ UDPゴシック"/>
      <family val="3"/>
      <charset val="128"/>
    </font>
    <font>
      <b/>
      <sz val="24"/>
      <color rgb="FF000000"/>
      <name val="BIZ UDPゴシック"/>
      <family val="3"/>
      <charset val="128"/>
    </font>
    <font>
      <sz val="12"/>
      <color rgb="FFFF0000"/>
      <name val="Meiryo UI"/>
      <family val="3"/>
      <charset val="128"/>
    </font>
    <font>
      <sz val="18"/>
      <color rgb="FF002060"/>
      <name val="BIZ UDPゴシック"/>
      <family val="3"/>
      <charset val="128"/>
    </font>
    <font>
      <sz val="13"/>
      <color indexed="81"/>
      <name val="HGPｺﾞｼｯｸM"/>
      <family val="3"/>
      <charset val="128"/>
    </font>
    <font>
      <sz val="10"/>
      <color rgb="FF002060"/>
      <name val="HGPｺﾞｼｯｸM"/>
      <family val="3"/>
      <charset val="128"/>
    </font>
    <font>
      <sz val="14"/>
      <name val="Segoe UI Symbol"/>
      <family val="3"/>
    </font>
    <font>
      <b/>
      <sz val="12"/>
      <name val="BIZ UDPゴシック"/>
      <family val="3"/>
      <charset val="128"/>
    </font>
    <font>
      <b/>
      <sz val="9"/>
      <name val="BIZ UDPゴシック"/>
      <family val="3"/>
      <charset val="128"/>
    </font>
    <font>
      <b/>
      <sz val="14"/>
      <name val="BIZ UDPゴシック"/>
      <family val="3"/>
      <charset val="128"/>
    </font>
    <font>
      <sz val="11"/>
      <color rgb="FF000000"/>
      <name val="HGPｺﾞｼｯｸM"/>
      <family val="3"/>
      <charset val="128"/>
    </font>
    <font>
      <sz val="11"/>
      <color rgb="FFFF0000"/>
      <name val="Meiryo UI"/>
      <family val="3"/>
      <charset val="128"/>
    </font>
    <font>
      <sz val="11"/>
      <color rgb="FF002060"/>
      <name val="游ゴシック"/>
      <family val="2"/>
      <scheme val="minor"/>
    </font>
    <font>
      <sz val="10"/>
      <color rgb="FF002060"/>
      <name val="游ゴシック"/>
      <family val="2"/>
      <scheme val="minor"/>
    </font>
    <font>
      <b/>
      <sz val="12"/>
      <color theme="1"/>
      <name val="BIZ UDPゴシック"/>
      <family val="3"/>
      <charset val="128"/>
    </font>
    <font>
      <b/>
      <sz val="11"/>
      <color rgb="FF000000"/>
      <name val="HGPｺﾞｼｯｸM"/>
      <family val="3"/>
      <charset val="128"/>
    </font>
    <font>
      <b/>
      <sz val="11"/>
      <color rgb="FF000000"/>
      <name val="BIZ UDPゴシック"/>
      <family val="3"/>
      <charset val="128"/>
    </font>
    <font>
      <b/>
      <sz val="10"/>
      <color rgb="FFFF0000"/>
      <name val="BIZ UDPゴシック"/>
      <family val="3"/>
      <charset val="128"/>
    </font>
    <font>
      <sz val="28"/>
      <color theme="1"/>
      <name val="BIZ UDPゴシック"/>
      <family val="3"/>
      <charset val="128"/>
    </font>
    <font>
      <b/>
      <sz val="24"/>
      <color theme="1"/>
      <name val="BIZ UDPゴシック"/>
      <family val="3"/>
      <charset val="128"/>
    </font>
    <font>
      <sz val="11"/>
      <color rgb="FFFF0000"/>
      <name val="BIZ UDPゴシック"/>
      <family val="3"/>
      <charset val="128"/>
    </font>
    <font>
      <sz val="16"/>
      <color theme="1" tint="0.249977111117893"/>
      <name val="Meiryo UI"/>
      <family val="3"/>
      <charset val="128"/>
    </font>
    <font>
      <sz val="11"/>
      <color rgb="FF000000"/>
      <name val="HG丸ｺﾞｼｯｸM-PRO"/>
      <family val="3"/>
      <charset val="128"/>
    </font>
    <font>
      <sz val="14"/>
      <color rgb="FF000000"/>
      <name val="HG丸ｺﾞｼｯｸM-PRO"/>
      <family val="3"/>
      <charset val="128"/>
    </font>
    <font>
      <sz val="16"/>
      <color rgb="FF000000"/>
      <name val="HG丸ｺﾞｼｯｸM-PRO"/>
      <family val="3"/>
      <charset val="128"/>
    </font>
    <font>
      <sz val="16"/>
      <color theme="1"/>
      <name val="メイリオ"/>
      <family val="3"/>
      <charset val="128"/>
    </font>
    <font>
      <b/>
      <sz val="14"/>
      <color rgb="FF000000"/>
      <name val="HG丸ｺﾞｼｯｸM-PRO"/>
      <family val="3"/>
      <charset val="128"/>
    </font>
    <font>
      <sz val="16"/>
      <color theme="1"/>
      <name val="HG丸ｺﾞｼｯｸM-PRO"/>
      <family val="3"/>
      <charset val="128"/>
    </font>
    <font>
      <sz val="14"/>
      <color theme="1"/>
      <name val="HG丸ｺﾞｼｯｸM-PRO"/>
      <family val="3"/>
      <charset val="128"/>
    </font>
    <font>
      <sz val="18"/>
      <color rgb="FF000000"/>
      <name val="HG丸ｺﾞｼｯｸM-PRO"/>
      <family val="3"/>
      <charset val="128"/>
    </font>
    <font>
      <sz val="20"/>
      <color rgb="FF000000"/>
      <name val="HG丸ｺﾞｼｯｸM-PRO"/>
      <family val="3"/>
      <charset val="128"/>
    </font>
    <font>
      <b/>
      <sz val="20"/>
      <color rgb="FFFF0000"/>
      <name val="HG丸ｺﾞｼｯｸM-PRO"/>
      <family val="3"/>
      <charset val="128"/>
    </font>
    <font>
      <b/>
      <sz val="20"/>
      <color rgb="FFFF0000"/>
      <name val="HGMaruGothicMPRO"/>
      <family val="2"/>
      <charset val="128"/>
    </font>
    <font>
      <sz val="20"/>
      <color theme="1"/>
      <name val="HGMaruGothicMPRO"/>
      <family val="2"/>
      <charset val="128"/>
    </font>
    <font>
      <sz val="12"/>
      <color rgb="FF000000"/>
      <name val="HG丸ｺﾞｼｯｸM-PRO"/>
      <family val="3"/>
      <charset val="128"/>
    </font>
    <font>
      <sz val="8"/>
      <color rgb="FF000000"/>
      <name val="HG丸ｺﾞｼｯｸM-PRO"/>
      <family val="3"/>
      <charset val="128"/>
    </font>
    <font>
      <sz val="10"/>
      <color rgb="FF000000"/>
      <name val="HG丸ｺﾞｼｯｸM-PRO"/>
      <family val="3"/>
      <charset val="128"/>
    </font>
    <font>
      <sz val="14"/>
      <name val="HG丸ｺﾞｼｯｸM-PRO"/>
      <family val="3"/>
      <charset val="128"/>
    </font>
    <font>
      <sz val="6"/>
      <color theme="1"/>
      <name val="HG丸ｺﾞｼｯｸM-PRO"/>
      <family val="3"/>
      <charset val="128"/>
    </font>
    <font>
      <b/>
      <sz val="12"/>
      <color rgb="FF000000"/>
      <name val="HG丸ｺﾞｼｯｸM-PRO"/>
      <family val="3"/>
      <charset val="128"/>
    </font>
    <font>
      <sz val="12"/>
      <name val="HG丸ｺﾞｼｯｸM-PRO"/>
      <family val="3"/>
      <charset val="128"/>
    </font>
    <font>
      <sz val="18"/>
      <color theme="1"/>
      <name val="HG丸ｺﾞｼｯｸM-PRO"/>
      <family val="3"/>
      <charset val="128"/>
    </font>
    <font>
      <sz val="36"/>
      <color theme="1"/>
      <name val="HG丸ｺﾞｼｯｸM-PRO"/>
      <family val="3"/>
      <charset val="128"/>
    </font>
    <font>
      <sz val="18"/>
      <name val="HGMaruGothicMPRO"/>
      <family val="2"/>
      <charset val="128"/>
    </font>
    <font>
      <sz val="16"/>
      <name val="HGMaruGothicMPRO"/>
      <family val="2"/>
      <charset val="128"/>
    </font>
    <font>
      <sz val="16"/>
      <color rgb="FF002060"/>
      <name val="HG丸ｺﾞｼｯｸM-PRO"/>
      <family val="3"/>
      <charset val="128"/>
    </font>
    <font>
      <b/>
      <sz val="12"/>
      <color rgb="FF002060"/>
      <name val="HG丸ｺﾞｼｯｸM-PRO"/>
      <family val="3"/>
      <charset val="128"/>
    </font>
    <font>
      <sz val="16"/>
      <color theme="1"/>
      <name val="HGMaruGothicMPRO"/>
      <charset val="128"/>
    </font>
    <font>
      <b/>
      <sz val="16"/>
      <color rgb="FF002060"/>
      <name val="HG丸ｺﾞｼｯｸM-PRO"/>
      <family val="3"/>
      <charset val="128"/>
    </font>
    <font>
      <sz val="16"/>
      <color theme="1"/>
      <name val="HGMaruGothicMPRO"/>
      <family val="3"/>
      <charset val="128"/>
    </font>
    <font>
      <sz val="14"/>
      <name val="HGMaruGothicMPRO"/>
      <family val="2"/>
      <charset val="128"/>
    </font>
    <font>
      <b/>
      <sz val="20"/>
      <color rgb="FF002060"/>
      <name val="HGMaruGothicMPRO"/>
      <family val="2"/>
      <charset val="128"/>
    </font>
    <font>
      <sz val="14"/>
      <name val="HGMaruGothicMPRO"/>
      <family val="3"/>
      <charset val="128"/>
    </font>
    <font>
      <sz val="16"/>
      <name val="HGMaruGothicMPRO"/>
      <family val="3"/>
      <charset val="128"/>
    </font>
    <font>
      <sz val="18"/>
      <color theme="1"/>
      <name val="HGMaruGothicMPRO"/>
      <family val="2"/>
      <charset val="128"/>
    </font>
    <font>
      <sz val="36"/>
      <color theme="1"/>
      <name val="HGMaruGothicMPRO"/>
      <family val="2"/>
      <charset val="128"/>
    </font>
    <font>
      <sz val="11"/>
      <color theme="1"/>
      <name val="ＭＳ Ｐゴシック"/>
      <family val="2"/>
      <charset val="128"/>
    </font>
    <font>
      <u/>
      <sz val="12"/>
      <color rgb="FF000000"/>
      <name val="HG丸ｺﾞｼｯｸM-PRO"/>
      <family val="3"/>
      <charset val="128"/>
    </font>
    <font>
      <sz val="16"/>
      <color theme="1"/>
      <name val="HGMaruGothicMPRO"/>
      <family val="2"/>
      <charset val="128"/>
    </font>
    <font>
      <sz val="12"/>
      <color theme="1"/>
      <name val="HGMaruGothicMPRO"/>
      <family val="2"/>
      <charset val="128"/>
    </font>
    <font>
      <sz val="12"/>
      <color theme="1"/>
      <name val="HGMaruGothicMPRO"/>
      <family val="3"/>
      <charset val="128"/>
    </font>
    <font>
      <sz val="14"/>
      <color theme="1"/>
      <name val="HGMaruGothicMPRO"/>
      <charset val="128"/>
    </font>
    <font>
      <b/>
      <sz val="14"/>
      <color rgb="FF002060"/>
      <name val="HGMaruGothicMPRO"/>
      <family val="2"/>
      <charset val="128"/>
    </font>
    <font>
      <sz val="10"/>
      <color rgb="FF000000"/>
      <name val="Segoe UI Symbol"/>
      <family val="3"/>
    </font>
    <font>
      <sz val="14"/>
      <color theme="1"/>
      <name val="HGMaruGothicMPRO"/>
      <family val="2"/>
      <charset val="128"/>
    </font>
    <font>
      <sz val="14"/>
      <color theme="1"/>
      <name val="HGMaruGothicMPRO"/>
      <family val="3"/>
      <charset val="128"/>
    </font>
    <font>
      <sz val="17"/>
      <color theme="1"/>
      <name val="HGMaruGothicMPRO"/>
      <charset val="128"/>
    </font>
    <font>
      <b/>
      <sz val="20"/>
      <color rgb="FF002060"/>
      <name val="HGMaruGothicMPRO"/>
      <family val="3"/>
      <charset val="128"/>
    </font>
    <font>
      <b/>
      <sz val="14"/>
      <name val="HG丸ｺﾞｼｯｸM-PRO"/>
      <family val="3"/>
      <charset val="128"/>
    </font>
    <font>
      <b/>
      <sz val="12"/>
      <name val="HG丸ｺﾞｼｯｸM-PRO"/>
      <family val="3"/>
      <charset val="128"/>
    </font>
    <font>
      <sz val="16"/>
      <name val="HG丸ｺﾞｼｯｸM-PRO"/>
      <family val="3"/>
      <charset val="128"/>
    </font>
    <font>
      <sz val="11"/>
      <name val="HG丸ｺﾞｼｯｸM-PRO"/>
      <family val="3"/>
      <charset val="128"/>
    </font>
    <font>
      <sz val="36"/>
      <color theme="1" tint="0.499984740745262"/>
      <name val="HGMaruGothicMPRO"/>
      <family val="2"/>
      <charset val="128"/>
    </font>
    <font>
      <sz val="20"/>
      <color theme="1"/>
      <name val="HG丸ｺﾞｼｯｸM-PRO"/>
      <family val="3"/>
      <charset val="128"/>
    </font>
    <font>
      <b/>
      <sz val="16"/>
      <color rgb="FF000000"/>
      <name val="HG丸ｺﾞｼｯｸM-PRO"/>
      <family val="3"/>
      <charset val="128"/>
    </font>
    <font>
      <sz val="10"/>
      <name val="Meiryo UI"/>
      <family val="3"/>
      <charset val="128"/>
    </font>
    <font>
      <b/>
      <sz val="22"/>
      <color rgb="FFFF0000"/>
      <name val="BIZ UDPゴシック"/>
      <family val="3"/>
      <charset val="128"/>
    </font>
    <font>
      <sz val="22"/>
      <color rgb="FF000000"/>
      <name val="BIZ UDPゴシック"/>
      <family val="3"/>
      <charset val="128"/>
    </font>
    <font>
      <sz val="18"/>
      <color theme="1"/>
      <name val="BIZ UDゴシック"/>
      <family val="3"/>
      <charset val="128"/>
    </font>
    <font>
      <sz val="18"/>
      <color theme="0"/>
      <name val="Meiryo UI"/>
      <family val="3"/>
      <charset val="128"/>
    </font>
    <font>
      <sz val="22"/>
      <color rgb="FF000000"/>
      <name val="Meiryo UI"/>
      <family val="3"/>
      <charset val="128"/>
    </font>
    <font>
      <sz val="11"/>
      <color theme="0"/>
      <name val="メイリオ"/>
      <family val="3"/>
      <charset val="128"/>
    </font>
    <font>
      <sz val="11"/>
      <color theme="1"/>
      <name val="HGMaruGothicMPRO"/>
      <family val="3"/>
      <charset val="128"/>
    </font>
    <font>
      <sz val="11"/>
      <color theme="1"/>
      <name val="Tahoma"/>
      <family val="2"/>
      <charset val="1"/>
    </font>
    <font>
      <sz val="14"/>
      <color theme="1"/>
      <name val="BIZ UDゴシック"/>
      <family val="3"/>
      <charset val="128"/>
    </font>
    <font>
      <b/>
      <sz val="56"/>
      <color rgb="FFFF0000"/>
      <name val="游ゴシック"/>
      <family val="3"/>
      <charset val="128"/>
      <scheme val="minor"/>
    </font>
    <font>
      <b/>
      <sz val="28"/>
      <color rgb="FFFF0000"/>
      <name val="HGMaruGothicMPRO"/>
      <family val="2"/>
      <charset val="128"/>
    </font>
    <font>
      <sz val="18"/>
      <color theme="0"/>
      <name val="メイリオ"/>
      <family val="3"/>
      <charset val="128"/>
    </font>
    <font>
      <sz val="22"/>
      <color theme="1"/>
      <name val="HGMaruGothicMPRO"/>
      <family val="3"/>
      <charset val="128"/>
    </font>
    <font>
      <b/>
      <sz val="27"/>
      <color rgb="FFFF0000"/>
      <name val="Meiryo UI"/>
      <family val="3"/>
      <charset val="128"/>
    </font>
    <font>
      <sz val="14"/>
      <name val="Meiryo UI"/>
      <family val="3"/>
      <charset val="128"/>
    </font>
    <font>
      <sz val="11"/>
      <name val="游ゴシック"/>
      <family val="2"/>
      <scheme val="minor"/>
    </font>
    <font>
      <sz val="20"/>
      <name val="Meiryo UI"/>
      <family val="3"/>
      <charset val="128"/>
    </font>
    <font>
      <sz val="12"/>
      <color theme="1" tint="0.14999847407452621"/>
      <name val="Meiryo UI"/>
      <family val="3"/>
      <charset val="128"/>
    </font>
    <font>
      <sz val="14"/>
      <color theme="1" tint="0.14999847407452621"/>
      <name val="BIZ UDPゴシック"/>
      <family val="3"/>
      <charset val="128"/>
    </font>
    <font>
      <b/>
      <sz val="14"/>
      <color theme="1"/>
      <name val="HG丸ｺﾞｼｯｸM-PRO"/>
      <family val="3"/>
      <charset val="128"/>
    </font>
    <font>
      <sz val="11"/>
      <color theme="1"/>
      <name val="HG丸ｺﾞｼｯｸM-PRO"/>
      <family val="3"/>
      <charset val="128"/>
    </font>
    <font>
      <sz val="9"/>
      <color theme="1"/>
      <name val="HG丸ｺﾞｼｯｸM-PRO"/>
      <family val="3"/>
      <charset val="128"/>
    </font>
    <font>
      <sz val="10"/>
      <color theme="1"/>
      <name val="HG丸ｺﾞｼｯｸM-PRO"/>
      <family val="3"/>
      <charset val="128"/>
    </font>
    <font>
      <strike/>
      <sz val="11"/>
      <color theme="1"/>
      <name val="HG丸ｺﾞｼｯｸM-PRO"/>
      <family val="3"/>
      <charset val="128"/>
    </font>
    <font>
      <sz val="10"/>
      <color theme="1"/>
      <name val="游ゴシック"/>
      <family val="2"/>
      <charset val="128"/>
      <scheme val="minor"/>
    </font>
    <font>
      <b/>
      <sz val="14"/>
      <color theme="1"/>
      <name val="ＭＳ ゴシック"/>
      <family val="3"/>
      <charset val="128"/>
    </font>
    <font>
      <b/>
      <sz val="14"/>
      <name val="ＭＳ ゴシック"/>
      <family val="3"/>
      <charset val="128"/>
    </font>
    <font>
      <b/>
      <sz val="14"/>
      <color rgb="FFFF0000"/>
      <name val="ＭＳ ゴシック"/>
      <family val="3"/>
      <charset val="128"/>
    </font>
    <font>
      <sz val="9"/>
      <color theme="1"/>
      <name val="游ゴシック"/>
      <family val="2"/>
      <charset val="128"/>
      <scheme val="minor"/>
    </font>
    <font>
      <sz val="22"/>
      <color theme="1"/>
      <name val="HG丸ｺﾞｼｯｸM-PRO"/>
      <family val="3"/>
      <charset val="128"/>
    </font>
    <font>
      <sz val="12"/>
      <color theme="1"/>
      <name val="Meiryo UI"/>
      <family val="3"/>
      <charset val="128"/>
    </font>
    <font>
      <sz val="8"/>
      <color theme="1"/>
      <name val="Meiryo UI"/>
      <family val="3"/>
      <charset val="128"/>
    </font>
    <font>
      <sz val="20"/>
      <color theme="0" tint="-0.34998626667073579"/>
      <name val="BIZ UDPゴシック"/>
      <family val="3"/>
      <charset val="128"/>
    </font>
    <font>
      <sz val="13"/>
      <color theme="0" tint="-0.14999847407452621"/>
      <name val="Meiryo UI"/>
      <family val="3"/>
      <charset val="128"/>
    </font>
    <font>
      <sz val="13"/>
      <color rgb="FF002060"/>
      <name val="Meiryo UI"/>
      <family val="3"/>
      <charset val="128"/>
    </font>
    <font>
      <sz val="14"/>
      <color indexed="81"/>
      <name val="Meiryo UI"/>
      <family val="3"/>
      <charset val="128"/>
    </font>
    <font>
      <sz val="8"/>
      <color theme="1"/>
      <name val="BIZ UDPゴシック"/>
      <family val="3"/>
      <charset val="128"/>
    </font>
    <font>
      <sz val="8"/>
      <color theme="1"/>
      <name val="Segoe UI Symbol"/>
      <family val="3"/>
    </font>
  </fonts>
  <fills count="30">
    <fill>
      <patternFill patternType="none"/>
    </fill>
    <fill>
      <patternFill patternType="gray125"/>
    </fill>
    <fill>
      <patternFill patternType="solid">
        <fgColor theme="0" tint="-0.14999847407452621"/>
        <bgColor indexed="64"/>
      </patternFill>
    </fill>
    <fill>
      <patternFill patternType="solid">
        <fgColor theme="8" tint="0.79998168889431442"/>
        <bgColor indexed="64"/>
      </patternFill>
    </fill>
    <fill>
      <patternFill patternType="solid">
        <fgColor indexed="65"/>
        <bgColor indexed="64"/>
      </patternFill>
    </fill>
    <fill>
      <patternFill patternType="solid">
        <fgColor rgb="FFB7DEE8"/>
        <bgColor rgb="FF000000"/>
      </patternFill>
    </fill>
    <fill>
      <patternFill patternType="solid">
        <fgColor theme="0" tint="-0.249977111117893"/>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5" tint="0.79998168889431442"/>
        <bgColor indexed="64"/>
      </patternFill>
    </fill>
    <fill>
      <patternFill patternType="solid">
        <fgColor rgb="FFB7DEE8"/>
        <bgColor indexed="64"/>
      </patternFill>
    </fill>
    <fill>
      <patternFill patternType="solid">
        <fgColor rgb="FF33CCCC"/>
        <bgColor indexed="64"/>
      </patternFill>
    </fill>
    <fill>
      <patternFill patternType="solid">
        <fgColor rgb="FF0099CC"/>
        <bgColor indexed="64"/>
      </patternFill>
    </fill>
    <fill>
      <patternFill patternType="solid">
        <fgColor theme="4" tint="-0.249977111117893"/>
        <bgColor indexed="64"/>
      </patternFill>
    </fill>
    <fill>
      <patternFill patternType="solid">
        <fgColor theme="4" tint="0.79998168889431442"/>
        <bgColor rgb="FF000000"/>
      </patternFill>
    </fill>
    <fill>
      <patternFill patternType="solid">
        <fgColor theme="4" tint="0.39997558519241921"/>
        <bgColor indexed="64"/>
      </patternFill>
    </fill>
    <fill>
      <patternFill patternType="solid">
        <fgColor theme="0" tint="-0.14999847407452621"/>
        <bgColor rgb="FF000000"/>
      </patternFill>
    </fill>
    <fill>
      <patternFill patternType="solid">
        <fgColor rgb="FFFFC000"/>
        <bgColor indexed="64"/>
      </patternFill>
    </fill>
    <fill>
      <patternFill patternType="solid">
        <fgColor theme="0"/>
        <bgColor indexed="64"/>
      </patternFill>
    </fill>
    <fill>
      <patternFill patternType="solid">
        <fgColor theme="7" tint="0.39997558519241921"/>
        <bgColor rgb="FF000000"/>
      </patternFill>
    </fill>
    <fill>
      <patternFill patternType="solid">
        <fgColor theme="7" tint="0.39997558519241921"/>
        <bgColor indexed="64"/>
      </patternFill>
    </fill>
    <fill>
      <patternFill patternType="solid">
        <fgColor theme="7" tint="0.39994506668294322"/>
        <bgColor indexed="64"/>
      </patternFill>
    </fill>
    <fill>
      <patternFill patternType="solid">
        <fgColor theme="1" tint="0.499984740745262"/>
        <bgColor indexed="64"/>
      </patternFill>
    </fill>
    <fill>
      <patternFill patternType="solid">
        <fgColor rgb="FFFFFFFF"/>
        <bgColor indexed="64"/>
      </patternFill>
    </fill>
    <fill>
      <patternFill patternType="solid">
        <fgColor theme="7" tint="0.79998168889431442"/>
        <bgColor indexed="64"/>
      </patternFill>
    </fill>
    <fill>
      <patternFill patternType="solid">
        <fgColor theme="8" tint="0.59999389629810485"/>
        <bgColor indexed="64"/>
      </patternFill>
    </fill>
    <fill>
      <patternFill patternType="solid">
        <fgColor theme="7" tint="0.59999389629810485"/>
        <bgColor indexed="64"/>
      </patternFill>
    </fill>
    <fill>
      <patternFill patternType="solid">
        <fgColor rgb="FFFFFF00"/>
        <bgColor indexed="64"/>
      </patternFill>
    </fill>
    <fill>
      <patternFill patternType="solid">
        <fgColor theme="5" tint="0.59999389629810485"/>
        <bgColor indexed="64"/>
      </patternFill>
    </fill>
    <fill>
      <patternFill patternType="solid">
        <fgColor theme="5" tint="0.39997558519241921"/>
        <bgColor indexed="64"/>
      </patternFill>
    </fill>
  </fills>
  <borders count="190">
    <border>
      <left/>
      <right/>
      <top/>
      <bottom/>
      <diagonal/>
    </border>
    <border>
      <left/>
      <right/>
      <top style="medium">
        <color indexed="64"/>
      </top>
      <bottom/>
      <diagonal/>
    </border>
    <border>
      <left style="thin">
        <color indexed="64"/>
      </left>
      <right/>
      <top style="medium">
        <color indexed="64"/>
      </top>
      <bottom/>
      <diagonal/>
    </border>
    <border>
      <left/>
      <right/>
      <top/>
      <bottom style="medium">
        <color indexed="64"/>
      </bottom>
      <diagonal/>
    </border>
    <border>
      <left style="thin">
        <color indexed="64"/>
      </left>
      <right/>
      <top/>
      <bottom style="medium">
        <color indexed="64"/>
      </bottom>
      <diagonal/>
    </border>
    <border>
      <left/>
      <right style="thin">
        <color indexed="64"/>
      </right>
      <top/>
      <bottom/>
      <diagonal/>
    </border>
    <border>
      <left style="thin">
        <color indexed="64"/>
      </left>
      <right/>
      <top/>
      <bottom/>
      <diagonal/>
    </border>
    <border>
      <left/>
      <right style="medium">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style="thin">
        <color indexed="64"/>
      </left>
      <right style="dashed">
        <color indexed="64"/>
      </right>
      <top style="medium">
        <color indexed="64"/>
      </top>
      <bottom/>
      <diagonal/>
    </border>
    <border>
      <left style="thin">
        <color indexed="64"/>
      </left>
      <right style="dashed">
        <color indexed="64"/>
      </right>
      <top/>
      <bottom/>
      <diagonal/>
    </border>
    <border>
      <left style="thin">
        <color indexed="64"/>
      </left>
      <right style="dashed">
        <color indexed="64"/>
      </right>
      <top/>
      <bottom style="thin">
        <color indexed="64"/>
      </bottom>
      <diagonal/>
    </border>
    <border>
      <left style="thin">
        <color indexed="64"/>
      </left>
      <right style="dashed">
        <color indexed="64"/>
      </right>
      <top style="thin">
        <color indexed="64"/>
      </top>
      <bottom/>
      <diagonal/>
    </border>
    <border>
      <left/>
      <right style="thin">
        <color indexed="64"/>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medium">
        <color indexed="64"/>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top style="thin">
        <color theme="1" tint="0.499984740745262"/>
      </top>
      <bottom/>
      <diagonal/>
    </border>
    <border>
      <left/>
      <right/>
      <top style="thin">
        <color theme="1" tint="0.499984740745262"/>
      </top>
      <bottom/>
      <diagonal/>
    </border>
    <border>
      <left/>
      <right style="thin">
        <color theme="1" tint="0.499984740745262"/>
      </right>
      <top style="thin">
        <color theme="1" tint="0.499984740745262"/>
      </top>
      <bottom/>
      <diagonal/>
    </border>
    <border>
      <left style="thin">
        <color theme="1" tint="0.499984740745262"/>
      </left>
      <right/>
      <top/>
      <bottom style="thin">
        <color theme="1" tint="0.499984740745262"/>
      </bottom>
      <diagonal/>
    </border>
    <border>
      <left/>
      <right/>
      <top/>
      <bottom style="thin">
        <color theme="1" tint="0.499984740745262"/>
      </bottom>
      <diagonal/>
    </border>
    <border>
      <left/>
      <right style="thin">
        <color theme="1" tint="0.499984740745262"/>
      </right>
      <top/>
      <bottom style="thin">
        <color theme="1" tint="0.499984740745262"/>
      </bottom>
      <diagonal/>
    </border>
    <border>
      <left style="thin">
        <color indexed="64"/>
      </left>
      <right style="thin">
        <color indexed="64"/>
      </right>
      <top/>
      <bottom style="medium">
        <color indexed="64"/>
      </bottom>
      <diagonal/>
    </border>
    <border>
      <left style="thin">
        <color indexed="64"/>
      </left>
      <right style="dashed">
        <color indexed="64"/>
      </right>
      <top/>
      <bottom style="medium">
        <color indexed="64"/>
      </bottom>
      <diagonal/>
    </border>
    <border>
      <left style="thin">
        <color indexed="64"/>
      </left>
      <right style="thin">
        <color indexed="64"/>
      </right>
      <top style="medium">
        <color indexed="64"/>
      </top>
      <bottom/>
      <diagonal/>
    </border>
    <border>
      <left/>
      <right/>
      <top style="medium">
        <color indexed="64"/>
      </top>
      <bottom style="medium">
        <color indexed="64"/>
      </bottom>
      <diagonal/>
    </border>
    <border>
      <left/>
      <right/>
      <top style="medium">
        <color indexed="64"/>
      </top>
      <bottom style="thin">
        <color indexed="64"/>
      </bottom>
      <diagonal/>
    </border>
    <border>
      <left/>
      <right/>
      <top style="double">
        <color indexed="64"/>
      </top>
      <bottom/>
      <diagonal/>
    </border>
    <border>
      <left/>
      <right style="thin">
        <color indexed="64"/>
      </right>
      <top style="double">
        <color indexed="64"/>
      </top>
      <bottom/>
      <diagonal/>
    </border>
    <border>
      <left style="dashed">
        <color indexed="64"/>
      </left>
      <right/>
      <top/>
      <bottom/>
      <diagonal/>
    </border>
    <border>
      <left/>
      <right/>
      <top/>
      <bottom style="double">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right/>
      <top style="dashed">
        <color indexed="64"/>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diagonal/>
    </border>
    <border>
      <left style="medium">
        <color indexed="64"/>
      </left>
      <right/>
      <top/>
      <bottom style="double">
        <color indexed="64"/>
      </bottom>
      <diagonal/>
    </border>
    <border>
      <left style="thin">
        <color theme="1" tint="0.249977111117893"/>
      </left>
      <right style="thin">
        <color theme="1" tint="0.249977111117893"/>
      </right>
      <top style="thin">
        <color theme="1" tint="0.249977111117893"/>
      </top>
      <bottom style="thin">
        <color theme="1" tint="0.249977111117893"/>
      </bottom>
      <diagonal/>
    </border>
    <border>
      <left style="thin">
        <color theme="1" tint="0.249977111117893"/>
      </left>
      <right/>
      <top style="thin">
        <color theme="1" tint="0.249977111117893"/>
      </top>
      <bottom style="thin">
        <color theme="1" tint="0.249977111117893"/>
      </bottom>
      <diagonal/>
    </border>
    <border>
      <left/>
      <right/>
      <top style="thin">
        <color theme="1" tint="0.249977111117893"/>
      </top>
      <bottom style="thin">
        <color theme="1" tint="0.249977111117893"/>
      </bottom>
      <diagonal/>
    </border>
    <border>
      <left/>
      <right style="thin">
        <color theme="1" tint="0.249977111117893"/>
      </right>
      <top style="thin">
        <color theme="1" tint="0.249977111117893"/>
      </top>
      <bottom style="thin">
        <color theme="1" tint="0.249977111117893"/>
      </bottom>
      <diagonal/>
    </border>
    <border>
      <left style="thin">
        <color indexed="64"/>
      </left>
      <right style="thin">
        <color indexed="64"/>
      </right>
      <top/>
      <bottom style="double">
        <color indexed="64"/>
      </bottom>
      <diagonal/>
    </border>
    <border>
      <left/>
      <right style="thin">
        <color indexed="64"/>
      </right>
      <top/>
      <bottom style="double">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theme="1" tint="0.499984740745262"/>
      </left>
      <right/>
      <top/>
      <bottom/>
      <diagonal/>
    </border>
    <border>
      <left/>
      <right style="thin">
        <color theme="1" tint="0.499984740745262"/>
      </right>
      <top/>
      <bottom/>
      <diagonal/>
    </border>
    <border>
      <left/>
      <right style="dotted">
        <color theme="1" tint="0.499984740745262"/>
      </right>
      <top/>
      <bottom/>
      <diagonal/>
    </border>
    <border>
      <left style="thin">
        <color indexed="64"/>
      </left>
      <right/>
      <top style="dashed">
        <color indexed="64"/>
      </top>
      <bottom/>
      <diagonal/>
    </border>
    <border>
      <left style="thin">
        <color indexed="64"/>
      </left>
      <right/>
      <top/>
      <bottom style="dashed">
        <color theme="1" tint="0.499984740745262"/>
      </bottom>
      <diagonal/>
    </border>
    <border>
      <left/>
      <right/>
      <top/>
      <bottom style="dashed">
        <color theme="1" tint="0.499984740745262"/>
      </bottom>
      <diagonal/>
    </border>
    <border>
      <left/>
      <right style="thin">
        <color indexed="64"/>
      </right>
      <top/>
      <bottom style="dashed">
        <color theme="1" tint="0.499984740745262"/>
      </bottom>
      <diagonal/>
    </border>
    <border>
      <left/>
      <right style="dashed">
        <color theme="1" tint="0.499984740745262"/>
      </right>
      <top/>
      <bottom/>
      <diagonal/>
    </border>
    <border>
      <left/>
      <right/>
      <top style="dashed">
        <color theme="1" tint="0.499984740745262"/>
      </top>
      <bottom/>
      <diagonal/>
    </border>
    <border>
      <left style="thin">
        <color theme="0" tint="-0.499984740745262"/>
      </left>
      <right/>
      <top style="thin">
        <color theme="0" tint="-0.499984740745262"/>
      </top>
      <bottom/>
      <diagonal/>
    </border>
    <border>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bottom style="thin">
        <color theme="0" tint="-0.499984740745262"/>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indexed="64"/>
      </left>
      <right/>
      <top/>
      <bottom style="dotted">
        <color theme="0" tint="-0.499984740745262"/>
      </bottom>
      <diagonal/>
    </border>
    <border>
      <left/>
      <right/>
      <top/>
      <bottom style="dotted">
        <color theme="0" tint="-0.499984740745262"/>
      </bottom>
      <diagonal/>
    </border>
    <border>
      <left/>
      <right style="thin">
        <color indexed="64"/>
      </right>
      <top/>
      <bottom style="dotted">
        <color theme="0" tint="-0.499984740745262"/>
      </bottom>
      <diagonal/>
    </border>
    <border>
      <left style="thin">
        <color theme="0" tint="-0.499984740745262"/>
      </left>
      <right/>
      <top/>
      <bottom/>
      <diagonal/>
    </border>
    <border>
      <left/>
      <right style="thin">
        <color theme="0" tint="-0.499984740745262"/>
      </right>
      <top/>
      <bottom/>
      <diagonal/>
    </border>
    <border>
      <left style="medium">
        <color indexed="64"/>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hair">
        <color indexed="64"/>
      </right>
      <top style="medium">
        <color indexed="64"/>
      </top>
      <bottom/>
      <diagonal/>
    </border>
    <border>
      <left style="hair">
        <color indexed="64"/>
      </left>
      <right/>
      <top style="medium">
        <color indexed="64"/>
      </top>
      <bottom/>
      <diagonal/>
    </border>
    <border>
      <left style="medium">
        <color indexed="64"/>
      </left>
      <right style="dotted">
        <color indexed="64"/>
      </right>
      <top style="medium">
        <color indexed="64"/>
      </top>
      <bottom/>
      <diagonal/>
    </border>
    <border>
      <left style="dotted">
        <color indexed="64"/>
      </left>
      <right style="dotted">
        <color indexed="64"/>
      </right>
      <top style="medium">
        <color indexed="64"/>
      </top>
      <bottom/>
      <diagonal/>
    </border>
    <border>
      <left style="dotted">
        <color indexed="64"/>
      </left>
      <right style="medium">
        <color indexed="64"/>
      </right>
      <top style="medium">
        <color indexed="64"/>
      </top>
      <bottom/>
      <diagonal/>
    </border>
    <border>
      <left/>
      <right style="hair">
        <color indexed="64"/>
      </right>
      <top/>
      <bottom style="medium">
        <color indexed="64"/>
      </bottom>
      <diagonal/>
    </border>
    <border>
      <left style="hair">
        <color indexed="64"/>
      </left>
      <right/>
      <top/>
      <bottom style="medium">
        <color indexed="64"/>
      </bottom>
      <diagonal/>
    </border>
    <border>
      <left style="medium">
        <color indexed="64"/>
      </left>
      <right style="dotted">
        <color indexed="64"/>
      </right>
      <top/>
      <bottom style="medium">
        <color indexed="64"/>
      </bottom>
      <diagonal/>
    </border>
    <border>
      <left style="dotted">
        <color indexed="64"/>
      </left>
      <right style="dotted">
        <color indexed="64"/>
      </right>
      <top/>
      <bottom style="medium">
        <color indexed="64"/>
      </bottom>
      <diagonal/>
    </border>
    <border>
      <left style="dotted">
        <color indexed="64"/>
      </left>
      <right style="medium">
        <color indexed="64"/>
      </right>
      <top/>
      <bottom style="medium">
        <color indexed="64"/>
      </bottom>
      <diagonal/>
    </border>
    <border>
      <left/>
      <right style="hair">
        <color indexed="64"/>
      </right>
      <top/>
      <bottom/>
      <diagonal/>
    </border>
    <border>
      <left style="hair">
        <color indexed="64"/>
      </left>
      <right/>
      <top/>
      <bottom/>
      <diagonal/>
    </border>
    <border>
      <left/>
      <right/>
      <top/>
      <bottom style="thin">
        <color theme="1" tint="0.34998626667073579"/>
      </bottom>
      <diagonal/>
    </border>
    <border>
      <left style="medium">
        <color indexed="64"/>
      </left>
      <right style="medium">
        <color indexed="64"/>
      </right>
      <top/>
      <bottom/>
      <diagonal/>
    </border>
    <border>
      <left style="medium">
        <color indexed="64"/>
      </left>
      <right style="dotted">
        <color indexed="64"/>
      </right>
      <top/>
      <bottom/>
      <diagonal/>
    </border>
    <border>
      <left style="dotted">
        <color indexed="64"/>
      </left>
      <right style="dotted">
        <color indexed="64"/>
      </right>
      <top/>
      <bottom/>
      <diagonal/>
    </border>
    <border>
      <left style="dotted">
        <color indexed="64"/>
      </left>
      <right style="medium">
        <color indexed="64"/>
      </right>
      <top/>
      <bottom/>
      <diagonal/>
    </border>
    <border>
      <left/>
      <right/>
      <top style="thin">
        <color theme="1" tint="0.34998626667073579"/>
      </top>
      <bottom style="thin">
        <color theme="1" tint="0.34998626667073579"/>
      </bottom>
      <diagonal/>
    </border>
    <border>
      <left/>
      <right style="hair">
        <color indexed="64"/>
      </right>
      <top/>
      <bottom style="thin">
        <color indexed="64"/>
      </bottom>
      <diagonal/>
    </border>
    <border>
      <left style="hair">
        <color indexed="64"/>
      </left>
      <right/>
      <top/>
      <bottom style="thin">
        <color indexed="64"/>
      </bottom>
      <diagonal/>
    </border>
    <border>
      <left style="medium">
        <color indexed="64"/>
      </left>
      <right style="medium">
        <color indexed="64"/>
      </right>
      <top/>
      <bottom style="thin">
        <color indexed="64"/>
      </bottom>
      <diagonal/>
    </border>
    <border>
      <left style="medium">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medium">
        <color indexed="64"/>
      </right>
      <top/>
      <bottom style="thin">
        <color indexed="64"/>
      </bottom>
      <diagonal/>
    </border>
    <border>
      <left style="medium">
        <color indexed="64"/>
      </left>
      <right/>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style="medium">
        <color indexed="64"/>
      </left>
      <right style="medium">
        <color indexed="64"/>
      </right>
      <top style="thin">
        <color indexed="64"/>
      </top>
      <bottom/>
      <diagonal/>
    </border>
    <border>
      <left style="medium">
        <color indexed="64"/>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style="medium">
        <color indexed="64"/>
      </right>
      <top style="thin">
        <color indexed="64"/>
      </top>
      <bottom/>
      <diagonal/>
    </border>
    <border>
      <left/>
      <right/>
      <top style="thin">
        <color theme="1" tint="0.34998626667073579"/>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dotted">
        <color theme="0" tint="-0.499984740745262"/>
      </top>
      <bottom/>
      <diagonal/>
    </border>
    <border>
      <left/>
      <right style="dotted">
        <color theme="0" tint="-0.499984740745262"/>
      </right>
      <top/>
      <bottom/>
      <diagonal/>
    </border>
    <border>
      <left/>
      <right/>
      <top style="dotted">
        <color theme="0" tint="-0.499984740745262"/>
      </top>
      <bottom/>
      <diagonal/>
    </border>
    <border>
      <left style="thin">
        <color indexed="64"/>
      </left>
      <right style="double">
        <color indexed="64"/>
      </right>
      <top/>
      <bottom style="double">
        <color indexed="64"/>
      </bottom>
      <diagonal/>
    </border>
    <border>
      <left style="thin">
        <color indexed="64"/>
      </left>
      <right style="thin">
        <color indexed="64"/>
      </right>
      <top style="medium">
        <color indexed="64"/>
      </top>
      <bottom style="medium">
        <color indexed="64"/>
      </bottom>
      <diagonal/>
    </border>
    <border>
      <left style="thin">
        <color indexed="64"/>
      </left>
      <right style="dashed">
        <color indexed="64"/>
      </right>
      <top/>
      <bottom style="double">
        <color indexed="64"/>
      </bottom>
      <diagonal/>
    </border>
    <border>
      <left style="thin">
        <color indexed="64"/>
      </left>
      <right style="dashed">
        <color indexed="64"/>
      </right>
      <top style="double">
        <color indexed="64"/>
      </top>
      <bottom/>
      <diagonal/>
    </border>
    <border>
      <left style="double">
        <color indexed="64"/>
      </left>
      <right style="thin">
        <color indexed="64"/>
      </right>
      <top/>
      <bottom style="double">
        <color indexed="64"/>
      </bottom>
      <diagonal/>
    </border>
    <border>
      <left/>
      <right style="medium">
        <color indexed="64"/>
      </right>
      <top/>
      <bottom style="double">
        <color indexed="64"/>
      </bottom>
      <diagonal/>
    </border>
    <border>
      <left style="dashed">
        <color indexed="64"/>
      </left>
      <right/>
      <top/>
      <bottom style="medium">
        <color indexed="64"/>
      </bottom>
      <diagonal/>
    </border>
    <border>
      <left/>
      <right style="dotted">
        <color indexed="64"/>
      </right>
      <top/>
      <bottom/>
      <diagonal/>
    </border>
    <border>
      <left/>
      <right/>
      <top/>
      <bottom style="dotted">
        <color indexed="64"/>
      </bottom>
      <diagonal/>
    </border>
    <border>
      <left/>
      <right style="thin">
        <color indexed="64"/>
      </right>
      <top style="dashed">
        <color theme="1" tint="0.499984740745262"/>
      </top>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style="dotted">
        <color theme="1"/>
      </left>
      <right/>
      <top style="thin">
        <color theme="1"/>
      </top>
      <bottom style="thin">
        <color theme="1"/>
      </bottom>
      <diagonal/>
    </border>
    <border>
      <left style="dashed">
        <color indexed="64"/>
      </left>
      <right/>
      <top style="thin">
        <color theme="1"/>
      </top>
      <bottom style="thin">
        <color theme="1"/>
      </bottom>
      <diagonal/>
    </border>
    <border>
      <left style="medium">
        <color theme="1"/>
      </left>
      <right/>
      <top/>
      <bottom style="medium">
        <color theme="1"/>
      </bottom>
      <diagonal/>
    </border>
    <border>
      <left style="medium">
        <color indexed="64"/>
      </left>
      <right style="medium">
        <color theme="1"/>
      </right>
      <top/>
      <bottom style="medium">
        <color theme="1"/>
      </bottom>
      <diagonal/>
    </border>
    <border>
      <left/>
      <right style="medium">
        <color indexed="64"/>
      </right>
      <top/>
      <bottom style="thin">
        <color theme="1"/>
      </bottom>
      <diagonal/>
    </border>
    <border>
      <left/>
      <right/>
      <top/>
      <bottom style="thick">
        <color rgb="FFFF0000"/>
      </bottom>
      <diagonal/>
    </border>
    <border>
      <left style="thick">
        <color rgb="FFFF0000"/>
      </left>
      <right style="thin">
        <color rgb="FFFF0000"/>
      </right>
      <top style="thick">
        <color rgb="FFFF0000"/>
      </top>
      <bottom style="thick">
        <color rgb="FFFF0000"/>
      </bottom>
      <diagonal/>
    </border>
    <border>
      <left style="thin">
        <color rgb="FFFF0000"/>
      </left>
      <right style="medium">
        <color rgb="FFFF0000"/>
      </right>
      <top style="thick">
        <color rgb="FFFF0000"/>
      </top>
      <bottom style="thick">
        <color rgb="FFFF0000"/>
      </bottom>
      <diagonal/>
    </border>
    <border>
      <left/>
      <right style="thick">
        <color rgb="FFFF0000"/>
      </right>
      <top style="thick">
        <color rgb="FFFF0000"/>
      </top>
      <bottom style="thick">
        <color rgb="FFFF0000"/>
      </bottom>
      <diagonal/>
    </border>
    <border>
      <left/>
      <right style="medium">
        <color theme="1"/>
      </right>
      <top/>
      <bottom style="medium">
        <color theme="1"/>
      </bottom>
      <diagonal/>
    </border>
    <border>
      <left style="medium">
        <color theme="1"/>
      </left>
      <right/>
      <top/>
      <bottom/>
      <diagonal/>
    </border>
    <border>
      <left/>
      <right style="medium">
        <color theme="1"/>
      </right>
      <top/>
      <bottom/>
      <diagonal/>
    </border>
    <border>
      <left style="medium">
        <color indexed="64"/>
      </left>
      <right style="dashed">
        <color indexed="64"/>
      </right>
      <top style="medium">
        <color indexed="64"/>
      </top>
      <bottom/>
      <diagonal/>
    </border>
    <border>
      <left style="medium">
        <color indexed="64"/>
      </left>
      <right style="dashed">
        <color indexed="64"/>
      </right>
      <top/>
      <bottom/>
      <diagonal/>
    </border>
    <border>
      <left style="medium">
        <color indexed="64"/>
      </left>
      <right style="dashed">
        <color indexed="64"/>
      </right>
      <top/>
      <bottom style="thin">
        <color indexed="64"/>
      </bottom>
      <diagonal/>
    </border>
    <border>
      <left style="medium">
        <color indexed="64"/>
      </left>
      <right style="dashed">
        <color indexed="64"/>
      </right>
      <top style="thin">
        <color indexed="64"/>
      </top>
      <bottom/>
      <diagonal/>
    </border>
    <border>
      <left style="medium">
        <color indexed="64"/>
      </left>
      <right style="dashed">
        <color indexed="64"/>
      </right>
      <top/>
      <bottom style="medium">
        <color indexed="64"/>
      </bottom>
      <diagonal/>
    </border>
    <border>
      <left style="thin">
        <color indexed="64"/>
      </left>
      <right/>
      <top style="medium">
        <color indexed="64"/>
      </top>
      <bottom style="hair">
        <color indexed="64"/>
      </bottom>
      <diagonal/>
    </border>
    <border>
      <left/>
      <right style="thin">
        <color indexed="64"/>
      </right>
      <top style="medium">
        <color indexed="64"/>
      </top>
      <bottom style="hair">
        <color indexed="64"/>
      </bottom>
      <diagonal/>
    </border>
    <border>
      <left style="medium">
        <color indexed="64"/>
      </left>
      <right style="thin">
        <color indexed="64"/>
      </right>
      <top/>
      <bottom style="thin">
        <color indexed="64"/>
      </bottom>
      <diagonal/>
    </border>
    <border>
      <left style="hair">
        <color indexed="64"/>
      </left>
      <right style="thin">
        <color indexed="64"/>
      </right>
      <top style="hair">
        <color indexed="64"/>
      </top>
      <bottom style="thin">
        <color indexed="64"/>
      </bottom>
      <diagonal/>
    </border>
    <border>
      <left style="medium">
        <color indexed="64"/>
      </left>
      <right style="thin">
        <color indexed="64"/>
      </right>
      <top style="thin">
        <color indexed="64"/>
      </top>
      <bottom/>
      <diagonal/>
    </border>
    <border>
      <left style="hair">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hair">
        <color auto="1"/>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ouble">
        <color indexed="64"/>
      </left>
      <right/>
      <top style="double">
        <color indexed="64"/>
      </top>
      <bottom style="double">
        <color indexed="64"/>
      </bottom>
      <diagonal/>
    </border>
    <border>
      <left/>
      <right/>
      <top style="double">
        <color auto="1"/>
      </top>
      <bottom style="double">
        <color auto="1"/>
      </bottom>
      <diagonal/>
    </border>
    <border>
      <left/>
      <right style="double">
        <color indexed="64"/>
      </right>
      <top style="double">
        <color indexed="64"/>
      </top>
      <bottom style="double">
        <color indexed="64"/>
      </bottom>
      <diagonal/>
    </border>
    <border>
      <left style="dashed">
        <color indexed="64"/>
      </left>
      <right/>
      <top/>
      <bottom style="thin">
        <color indexed="64"/>
      </bottom>
      <diagonal/>
    </border>
    <border>
      <left/>
      <right/>
      <top/>
      <bottom style="thin">
        <color theme="1"/>
      </bottom>
      <diagonal/>
    </border>
    <border>
      <left/>
      <right style="thin">
        <color theme="1"/>
      </right>
      <top/>
      <bottom style="thin">
        <color theme="1"/>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style="thin">
        <color indexed="64"/>
      </left>
      <right style="dotted">
        <color indexed="64"/>
      </right>
      <top/>
      <bottom/>
      <diagonal/>
    </border>
    <border>
      <left style="dotted">
        <color indexed="64"/>
      </left>
      <right/>
      <top/>
      <bottom style="dotted">
        <color indexed="64"/>
      </bottom>
      <diagonal/>
    </border>
    <border>
      <left/>
      <right/>
      <top style="thin">
        <color theme="1"/>
      </top>
      <bottom style="dotted">
        <color indexed="64"/>
      </bottom>
      <diagonal/>
    </border>
    <border>
      <left/>
      <right/>
      <top style="thin">
        <color indexed="64"/>
      </top>
      <bottom style="dotted">
        <color indexed="64"/>
      </bottom>
      <diagonal/>
    </border>
    <border>
      <left/>
      <right style="dotted">
        <color indexed="64"/>
      </right>
      <top/>
      <bottom style="dotted">
        <color indexed="64"/>
      </bottom>
      <diagonal/>
    </border>
  </borders>
  <cellStyleXfs count="12">
    <xf numFmtId="0" fontId="0" fillId="0" borderId="0"/>
    <xf numFmtId="0" fontId="6" fillId="0" borderId="0">
      <alignment vertical="center"/>
    </xf>
    <xf numFmtId="0" fontId="5"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 fillId="0" borderId="0">
      <alignment vertical="center"/>
    </xf>
  </cellStyleXfs>
  <cellXfs count="2315">
    <xf numFmtId="0" fontId="0" fillId="0" borderId="0" xfId="0"/>
    <xf numFmtId="0" fontId="85" fillId="0" borderId="0" xfId="0" applyFont="1"/>
    <xf numFmtId="0" fontId="85" fillId="0" borderId="56" xfId="0" applyFont="1" applyBorder="1"/>
    <xf numFmtId="0" fontId="85" fillId="8" borderId="56" xfId="0" applyFont="1" applyFill="1" applyBorder="1"/>
    <xf numFmtId="0" fontId="85" fillId="8" borderId="56" xfId="0" applyFont="1" applyFill="1" applyBorder="1" applyAlignment="1">
      <alignment horizontal="center"/>
    </xf>
    <xf numFmtId="0" fontId="85" fillId="15" borderId="0" xfId="0" applyFont="1" applyFill="1"/>
    <xf numFmtId="49" fontId="5" fillId="6" borderId="16" xfId="2" applyNumberFormat="1" applyFill="1" applyBorder="1" applyAlignment="1">
      <alignment horizontal="center" vertical="top"/>
    </xf>
    <xf numFmtId="0" fontId="5" fillId="6" borderId="16" xfId="2" applyFill="1" applyBorder="1" applyAlignment="1">
      <alignment horizontal="center" vertical="top"/>
    </xf>
    <xf numFmtId="0" fontId="5" fillId="6" borderId="16" xfId="2" applyFill="1" applyBorder="1" applyAlignment="1">
      <alignment horizontal="center" vertical="center"/>
    </xf>
    <xf numFmtId="0" fontId="5" fillId="0" borderId="0" xfId="2">
      <alignment vertical="center"/>
    </xf>
    <xf numFmtId="0" fontId="5" fillId="0" borderId="16" xfId="2" applyBorder="1">
      <alignment vertical="center"/>
    </xf>
    <xf numFmtId="49" fontId="5" fillId="0" borderId="16" xfId="2" applyNumberFormat="1" applyBorder="1" applyAlignment="1">
      <alignment horizontal="center" vertical="top"/>
    </xf>
    <xf numFmtId="0" fontId="5" fillId="0" borderId="16" xfId="2" applyBorder="1" applyAlignment="1">
      <alignment horizontal="left" vertical="top"/>
    </xf>
    <xf numFmtId="49" fontId="5" fillId="0" borderId="0" xfId="2" applyNumberFormat="1" applyAlignment="1">
      <alignment horizontal="center" vertical="top"/>
    </xf>
    <xf numFmtId="0" fontId="5" fillId="0" borderId="0" xfId="2" applyAlignment="1">
      <alignment horizontal="left" vertical="top"/>
    </xf>
    <xf numFmtId="0" fontId="147" fillId="0" borderId="0" xfId="0" applyFont="1"/>
    <xf numFmtId="0" fontId="148" fillId="0" borderId="0" xfId="0" applyFont="1"/>
    <xf numFmtId="0" fontId="149" fillId="0" borderId="0" xfId="0" applyFont="1"/>
    <xf numFmtId="0" fontId="107" fillId="3" borderId="8" xfId="1" applyFont="1" applyFill="1" applyBorder="1" applyAlignment="1" applyProtection="1">
      <alignment horizontal="center" vertical="center" wrapText="1"/>
      <protection locked="0"/>
    </xf>
    <xf numFmtId="0" fontId="44" fillId="0" borderId="6" xfId="0" applyFont="1" applyBorder="1" applyAlignment="1" applyProtection="1">
      <alignment horizontal="center" vertical="center"/>
      <protection locked="0"/>
    </xf>
    <xf numFmtId="0" fontId="65" fillId="0" borderId="6" xfId="0" applyFont="1" applyBorder="1" applyAlignment="1" applyProtection="1">
      <alignment horizontal="center" vertical="center"/>
      <protection locked="0"/>
    </xf>
    <xf numFmtId="0" fontId="44" fillId="10" borderId="12" xfId="0" applyFont="1" applyFill="1" applyBorder="1" applyAlignment="1" applyProtection="1">
      <alignment horizontal="center" vertical="center"/>
      <protection locked="0"/>
    </xf>
    <xf numFmtId="0" fontId="44" fillId="10" borderId="1" xfId="0" applyFont="1" applyFill="1" applyBorder="1" applyAlignment="1" applyProtection="1">
      <alignment horizontal="center" vertical="center"/>
      <protection locked="0"/>
    </xf>
    <xf numFmtId="0" fontId="152" fillId="0" borderId="0" xfId="0" applyFont="1"/>
    <xf numFmtId="0" fontId="153" fillId="0" borderId="0" xfId="0" applyFont="1"/>
    <xf numFmtId="3" fontId="31" fillId="3" borderId="8" xfId="1" applyNumberFormat="1" applyFont="1" applyFill="1" applyBorder="1" applyAlignment="1" applyProtection="1">
      <alignment horizontal="right" vertical="center" indent="1"/>
      <protection locked="0"/>
    </xf>
    <xf numFmtId="0" fontId="107" fillId="3" borderId="8" xfId="1" applyFont="1" applyFill="1" applyBorder="1" applyAlignment="1" applyProtection="1">
      <alignment horizontal="center" wrapText="1"/>
      <protection locked="0"/>
    </xf>
    <xf numFmtId="3" fontId="26" fillId="3" borderId="8" xfId="1" applyNumberFormat="1" applyFont="1" applyFill="1" applyBorder="1" applyAlignment="1" applyProtection="1">
      <alignment horizontal="right" indent="1"/>
      <protection locked="0"/>
    </xf>
    <xf numFmtId="3" fontId="26" fillId="3" borderId="8" xfId="1" applyNumberFormat="1" applyFont="1" applyFill="1" applyBorder="1" applyAlignment="1" applyProtection="1">
      <alignment horizontal="right"/>
      <protection locked="0"/>
    </xf>
    <xf numFmtId="3" fontId="26" fillId="3" borderId="8" xfId="1" applyNumberFormat="1" applyFont="1" applyFill="1" applyBorder="1" applyAlignment="1" applyProtection="1">
      <protection locked="0"/>
    </xf>
    <xf numFmtId="186" fontId="26" fillId="3" borderId="8" xfId="1" applyNumberFormat="1" applyFont="1" applyFill="1" applyBorder="1" applyAlignment="1" applyProtection="1">
      <protection locked="0"/>
    </xf>
    <xf numFmtId="0" fontId="57" fillId="0" borderId="47" xfId="0" applyFont="1" applyBorder="1" applyAlignment="1" applyProtection="1">
      <alignment horizontal="center" vertical="center"/>
      <protection locked="0"/>
    </xf>
    <xf numFmtId="0" fontId="44" fillId="0" borderId="74" xfId="0" applyFont="1" applyBorder="1" applyAlignment="1" applyProtection="1">
      <alignment horizontal="center" vertical="center"/>
      <protection locked="0"/>
    </xf>
    <xf numFmtId="0" fontId="44" fillId="0" borderId="85" xfId="0" applyFont="1" applyBorder="1" applyAlignment="1" applyProtection="1">
      <alignment horizontal="center" vertical="center"/>
      <protection locked="0"/>
    </xf>
    <xf numFmtId="0" fontId="44" fillId="7" borderId="12" xfId="0" applyFont="1" applyFill="1" applyBorder="1" applyAlignment="1" applyProtection="1">
      <alignment horizontal="center" vertical="center"/>
      <protection locked="0"/>
    </xf>
    <xf numFmtId="0" fontId="44" fillId="0" borderId="86" xfId="0" applyFont="1" applyBorder="1" applyAlignment="1" applyProtection="1">
      <alignment horizontal="center" vertical="center"/>
      <protection locked="0"/>
    </xf>
    <xf numFmtId="0" fontId="44" fillId="0" borderId="75" xfId="0" applyFont="1" applyBorder="1" applyAlignment="1" applyProtection="1">
      <alignment horizontal="center" vertical="center"/>
      <protection locked="0"/>
    </xf>
    <xf numFmtId="0" fontId="192" fillId="0" borderId="0" xfId="5" applyFont="1">
      <alignment vertical="center"/>
    </xf>
    <xf numFmtId="0" fontId="3" fillId="0" borderId="0" xfId="5">
      <alignment vertical="center"/>
    </xf>
    <xf numFmtId="0" fontId="194" fillId="0" borderId="0" xfId="5" applyFont="1" applyAlignment="1">
      <alignment horizontal="center" vertical="center"/>
    </xf>
    <xf numFmtId="0" fontId="194" fillId="0" borderId="0" xfId="5" applyFont="1">
      <alignment vertical="center"/>
    </xf>
    <xf numFmtId="0" fontId="195" fillId="0" borderId="0" xfId="0" applyFont="1" applyAlignment="1">
      <alignment vertical="center"/>
    </xf>
    <xf numFmtId="0" fontId="196" fillId="0" borderId="0" xfId="5" applyFont="1">
      <alignment vertical="center"/>
    </xf>
    <xf numFmtId="0" fontId="195" fillId="0" borderId="0" xfId="0" applyFont="1" applyAlignment="1">
      <alignment horizontal="left" vertical="top" wrapText="1"/>
    </xf>
    <xf numFmtId="0" fontId="200" fillId="0" borderId="0" xfId="5" applyFont="1" applyAlignment="1">
      <alignment vertical="top"/>
    </xf>
    <xf numFmtId="0" fontId="194" fillId="0" borderId="3" xfId="5" applyFont="1" applyBorder="1">
      <alignment vertical="center"/>
    </xf>
    <xf numFmtId="0" fontId="206" fillId="19" borderId="1" xfId="5" applyFont="1" applyFill="1" applyBorder="1" applyAlignment="1">
      <alignment horizontal="center" vertical="center" wrapText="1"/>
    </xf>
    <xf numFmtId="0" fontId="206" fillId="19" borderId="3" xfId="5" applyFont="1" applyFill="1" applyBorder="1" applyAlignment="1">
      <alignment horizontal="right" vertical="center"/>
    </xf>
    <xf numFmtId="0" fontId="194" fillId="0" borderId="2" xfId="5" applyFont="1" applyBorder="1">
      <alignment vertical="center"/>
    </xf>
    <xf numFmtId="0" fontId="194" fillId="0" borderId="1" xfId="5" applyFont="1" applyBorder="1">
      <alignment vertical="center"/>
    </xf>
    <xf numFmtId="0" fontId="194" fillId="0" borderId="93" xfId="5" applyFont="1" applyBorder="1">
      <alignment vertical="center"/>
    </xf>
    <xf numFmtId="0" fontId="194" fillId="0" borderId="94" xfId="5" applyFont="1" applyBorder="1">
      <alignment vertical="center"/>
    </xf>
    <xf numFmtId="0" fontId="194" fillId="0" borderId="27" xfId="5" applyFont="1" applyBorder="1">
      <alignment vertical="center"/>
    </xf>
    <xf numFmtId="0" fontId="194" fillId="0" borderId="1" xfId="5" applyFont="1" applyBorder="1" applyAlignment="1">
      <alignment horizontal="center" vertical="center"/>
    </xf>
    <xf numFmtId="0" fontId="210" fillId="0" borderId="2" xfId="0" applyFont="1" applyBorder="1" applyAlignment="1">
      <alignment vertical="center" wrapText="1"/>
    </xf>
    <xf numFmtId="0" fontId="210" fillId="0" borderId="1" xfId="0" applyFont="1" applyBorder="1" applyAlignment="1">
      <alignment vertical="center" wrapText="1"/>
    </xf>
    <xf numFmtId="0" fontId="204" fillId="0" borderId="1" xfId="5" applyFont="1" applyBorder="1" applyAlignment="1">
      <alignment vertical="center" wrapText="1"/>
    </xf>
    <xf numFmtId="0" fontId="204" fillId="0" borderId="64" xfId="5" applyFont="1" applyBorder="1" applyAlignment="1">
      <alignment vertical="center" wrapText="1"/>
    </xf>
    <xf numFmtId="0" fontId="214" fillId="4" borderId="62" xfId="0" applyFont="1" applyFill="1" applyBorder="1" applyAlignment="1">
      <alignment horizontal="center" vertical="center" shrinkToFit="1"/>
    </xf>
    <xf numFmtId="0" fontId="214" fillId="4" borderId="1" xfId="0" applyFont="1" applyFill="1" applyBorder="1" applyAlignment="1">
      <alignment horizontal="center" vertical="center" shrinkToFit="1"/>
    </xf>
    <xf numFmtId="0" fontId="214" fillId="4" borderId="27" xfId="0" applyFont="1" applyFill="1" applyBorder="1" applyAlignment="1">
      <alignment horizontal="center" vertical="center" shrinkToFit="1"/>
    </xf>
    <xf numFmtId="0" fontId="204" fillId="0" borderId="103" xfId="5" applyFont="1" applyBorder="1" applyAlignment="1">
      <alignment horizontal="center" vertical="center"/>
    </xf>
    <xf numFmtId="0" fontId="193" fillId="0" borderId="0" xfId="5" applyFont="1" applyAlignment="1">
      <alignment horizontal="left" vertical="center" wrapText="1"/>
    </xf>
    <xf numFmtId="0" fontId="193" fillId="0" borderId="5" xfId="5" applyFont="1" applyBorder="1" applyAlignment="1">
      <alignment horizontal="left" vertical="center" wrapText="1"/>
    </xf>
    <xf numFmtId="0" fontId="194" fillId="0" borderId="6" xfId="5" applyFont="1" applyBorder="1">
      <alignment vertical="center"/>
    </xf>
    <xf numFmtId="0" fontId="194" fillId="0" borderId="103" xfId="5" applyFont="1" applyBorder="1">
      <alignment vertical="center"/>
    </xf>
    <xf numFmtId="0" fontId="194" fillId="0" borderId="104" xfId="5" applyFont="1" applyBorder="1">
      <alignment vertical="center"/>
    </xf>
    <xf numFmtId="0" fontId="194" fillId="0" borderId="5" xfId="5" applyFont="1" applyBorder="1">
      <alignment vertical="center"/>
    </xf>
    <xf numFmtId="0" fontId="192" fillId="0" borderId="6" xfId="5" applyFont="1" applyBorder="1" applyAlignment="1">
      <alignment horizontal="center" vertical="center" wrapText="1"/>
    </xf>
    <xf numFmtId="0" fontId="192" fillId="0" borderId="0" xfId="5" applyFont="1" applyAlignment="1">
      <alignment horizontal="center" vertical="center" wrapText="1"/>
    </xf>
    <xf numFmtId="0" fontId="215" fillId="0" borderId="6" xfId="0" applyFont="1" applyBorder="1" applyAlignment="1">
      <alignment horizontal="center" vertical="center" wrapText="1"/>
    </xf>
    <xf numFmtId="0" fontId="215" fillId="0" borderId="0" xfId="0" applyFont="1" applyAlignment="1">
      <alignment horizontal="center" vertical="center" wrapText="1"/>
    </xf>
    <xf numFmtId="0" fontId="204" fillId="0" borderId="0" xfId="5" applyFont="1" applyAlignment="1">
      <alignment vertical="center" shrinkToFit="1"/>
    </xf>
    <xf numFmtId="0" fontId="204" fillId="0" borderId="7" xfId="5" applyFont="1" applyBorder="1" applyAlignment="1">
      <alignment vertical="center" wrapText="1"/>
    </xf>
    <xf numFmtId="0" fontId="214" fillId="4" borderId="90" xfId="0" applyFont="1" applyFill="1" applyBorder="1" applyAlignment="1">
      <alignment horizontal="center" vertical="center" shrinkToFit="1"/>
    </xf>
    <xf numFmtId="0" fontId="214" fillId="4" borderId="0" xfId="0" applyFont="1" applyFill="1" applyAlignment="1">
      <alignment horizontal="center" vertical="center" shrinkToFit="1"/>
    </xf>
    <xf numFmtId="0" fontId="214" fillId="4" borderId="5" xfId="0" applyFont="1" applyFill="1" applyBorder="1" applyAlignment="1">
      <alignment horizontal="center" vertical="center" shrinkToFit="1"/>
    </xf>
    <xf numFmtId="0" fontId="204" fillId="0" borderId="6" xfId="5" applyFont="1" applyBorder="1" applyAlignment="1">
      <alignment horizontal="left" vertical="top" wrapText="1"/>
    </xf>
    <xf numFmtId="0" fontId="204" fillId="0" borderId="0" xfId="5" applyFont="1" applyAlignment="1">
      <alignment horizontal="left" vertical="top" wrapText="1"/>
    </xf>
    <xf numFmtId="0" fontId="204" fillId="0" borderId="5" xfId="5" applyFont="1" applyBorder="1" applyAlignment="1">
      <alignment horizontal="left" vertical="top" wrapText="1"/>
    </xf>
    <xf numFmtId="0" fontId="215" fillId="0" borderId="6" xfId="0" applyFont="1" applyBorder="1" applyAlignment="1">
      <alignment vertical="center" wrapText="1"/>
    </xf>
    <xf numFmtId="0" fontId="215" fillId="0" borderId="0" xfId="0" applyFont="1" applyAlignment="1">
      <alignment vertical="center" wrapText="1"/>
    </xf>
    <xf numFmtId="0" fontId="204" fillId="0" borderId="7" xfId="5" applyFont="1" applyBorder="1" applyAlignment="1">
      <alignment vertical="center" shrinkToFit="1"/>
    </xf>
    <xf numFmtId="0" fontId="210" fillId="0" borderId="6" xfId="0" applyFont="1" applyBorder="1" applyAlignment="1">
      <alignment vertical="center" wrapText="1"/>
    </xf>
    <xf numFmtId="0" fontId="210" fillId="0" borderId="0" xfId="0" applyFont="1" applyAlignment="1">
      <alignment vertical="center" wrapText="1"/>
    </xf>
    <xf numFmtId="0" fontId="204" fillId="0" borderId="0" xfId="5" applyFont="1" applyAlignment="1">
      <alignment horizontal="center" vertical="center" shrinkToFit="1"/>
    </xf>
    <xf numFmtId="0" fontId="204" fillId="0" borderId="0" xfId="5" applyFont="1" applyAlignment="1">
      <alignment horizontal="left" vertical="center" shrinkToFit="1"/>
    </xf>
    <xf numFmtId="0" fontId="203" fillId="0" borderId="0" xfId="5" applyFont="1" applyAlignment="1">
      <alignment horizontal="center" vertical="center"/>
    </xf>
    <xf numFmtId="186" fontId="203" fillId="0" borderId="0" xfId="5" applyNumberFormat="1" applyFont="1" applyAlignment="1">
      <alignment horizontal="center" vertical="center"/>
    </xf>
    <xf numFmtId="0" fontId="204" fillId="0" borderId="6" xfId="5" applyFont="1" applyBorder="1" applyAlignment="1">
      <alignment horizontal="left" vertical="center" shrinkToFit="1"/>
    </xf>
    <xf numFmtId="0" fontId="204" fillId="0" borderId="7" xfId="5" applyFont="1" applyBorder="1" applyAlignment="1">
      <alignment horizontal="left" vertical="center" shrinkToFit="1"/>
    </xf>
    <xf numFmtId="0" fontId="214" fillId="4" borderId="14" xfId="0" applyFont="1" applyFill="1" applyBorder="1" applyAlignment="1">
      <alignment horizontal="center" vertical="center" shrinkToFit="1"/>
    </xf>
    <xf numFmtId="0" fontId="214" fillId="4" borderId="6" xfId="5" applyFont="1" applyFill="1" applyBorder="1" applyAlignment="1"/>
    <xf numFmtId="0" fontId="194" fillId="0" borderId="10" xfId="5" applyFont="1" applyBorder="1">
      <alignment vertical="center"/>
    </xf>
    <xf numFmtId="0" fontId="194" fillId="0" borderId="8" xfId="5" applyFont="1" applyBorder="1">
      <alignment vertical="center"/>
    </xf>
    <xf numFmtId="0" fontId="194" fillId="0" borderId="111" xfId="5" applyFont="1" applyBorder="1">
      <alignment vertical="center"/>
    </xf>
    <xf numFmtId="0" fontId="194" fillId="0" borderId="112" xfId="5" applyFont="1" applyBorder="1">
      <alignment vertical="center"/>
    </xf>
    <xf numFmtId="0" fontId="194" fillId="0" borderId="9" xfId="5" applyFont="1" applyBorder="1">
      <alignment vertical="center"/>
    </xf>
    <xf numFmtId="0" fontId="194" fillId="0" borderId="8" xfId="5" applyFont="1" applyBorder="1" applyAlignment="1">
      <alignment horizontal="center" vertical="center"/>
    </xf>
    <xf numFmtId="0" fontId="214" fillId="4" borderId="117" xfId="0" applyFont="1" applyFill="1" applyBorder="1" applyAlignment="1">
      <alignment horizontal="center" vertical="center" shrinkToFit="1"/>
    </xf>
    <xf numFmtId="0" fontId="214" fillId="4" borderId="8" xfId="0" applyFont="1" applyFill="1" applyBorder="1" applyAlignment="1">
      <alignment horizontal="center" vertical="center" shrinkToFit="1"/>
    </xf>
    <xf numFmtId="0" fontId="223" fillId="4" borderId="10" xfId="0" applyFont="1" applyFill="1" applyBorder="1" applyAlignment="1">
      <alignment horizontal="center" vertical="center" shrinkToFit="1"/>
    </xf>
    <xf numFmtId="0" fontId="193" fillId="0" borderId="12" xfId="5" applyFont="1" applyBorder="1" applyAlignment="1">
      <alignment horizontal="left" vertical="center" wrapText="1"/>
    </xf>
    <xf numFmtId="0" fontId="194" fillId="0" borderId="14" xfId="5" applyFont="1" applyBorder="1">
      <alignment vertical="center"/>
    </xf>
    <xf numFmtId="0" fontId="194" fillId="0" borderId="12" xfId="5" applyFont="1" applyBorder="1">
      <alignment vertical="center"/>
    </xf>
    <xf numFmtId="0" fontId="194" fillId="0" borderId="118" xfId="5" applyFont="1" applyBorder="1">
      <alignment vertical="center"/>
    </xf>
    <xf numFmtId="0" fontId="194" fillId="0" borderId="119" xfId="5" applyFont="1" applyBorder="1">
      <alignment vertical="center"/>
    </xf>
    <xf numFmtId="0" fontId="194" fillId="0" borderId="13" xfId="5" applyFont="1" applyBorder="1">
      <alignment vertical="center"/>
    </xf>
    <xf numFmtId="0" fontId="194" fillId="0" borderId="12" xfId="5" applyFont="1" applyBorder="1" applyAlignment="1">
      <alignment horizontal="center" vertical="center"/>
    </xf>
    <xf numFmtId="0" fontId="192" fillId="0" borderId="5" xfId="5" applyFont="1" applyBorder="1" applyAlignment="1">
      <alignment horizontal="center" vertical="center" wrapText="1"/>
    </xf>
    <xf numFmtId="0" fontId="204" fillId="0" borderId="0" xfId="5" applyFont="1" applyAlignment="1">
      <alignment vertical="center" wrapText="1"/>
    </xf>
    <xf numFmtId="0" fontId="226" fillId="0" borderId="6" xfId="5" applyFont="1" applyBorder="1" applyAlignment="1">
      <alignment horizontal="left" vertical="top" wrapText="1"/>
    </xf>
    <xf numFmtId="0" fontId="226" fillId="0" borderId="0" xfId="5" applyFont="1" applyAlignment="1">
      <alignment horizontal="left" vertical="top" wrapText="1"/>
    </xf>
    <xf numFmtId="0" fontId="226" fillId="0" borderId="5" xfId="5" applyFont="1" applyBorder="1" applyAlignment="1">
      <alignment horizontal="left" vertical="top" wrapText="1"/>
    </xf>
    <xf numFmtId="0" fontId="204" fillId="0" borderId="124" xfId="5" applyFont="1" applyBorder="1" applyAlignment="1">
      <alignment vertical="center" shrinkToFit="1"/>
    </xf>
    <xf numFmtId="0" fontId="218" fillId="0" borderId="6" xfId="5" applyFont="1" applyBorder="1">
      <alignment vertical="center"/>
    </xf>
    <xf numFmtId="0" fontId="218" fillId="0" borderId="0" xfId="5" applyFont="1">
      <alignment vertical="center"/>
    </xf>
    <xf numFmtId="0" fontId="218" fillId="0" borderId="103" xfId="5" applyFont="1" applyBorder="1">
      <alignment vertical="center"/>
    </xf>
    <xf numFmtId="0" fontId="218" fillId="0" borderId="104" xfId="5" applyFont="1" applyBorder="1">
      <alignment vertical="center"/>
    </xf>
    <xf numFmtId="0" fontId="218" fillId="0" borderId="5" xfId="5" applyFont="1" applyBorder="1">
      <alignment vertical="center"/>
    </xf>
    <xf numFmtId="0" fontId="204" fillId="0" borderId="6" xfId="5" applyFont="1" applyBorder="1" applyAlignment="1">
      <alignment vertical="center" wrapText="1"/>
    </xf>
    <xf numFmtId="0" fontId="216" fillId="0" borderId="0" xfId="5" applyFont="1" applyAlignment="1">
      <alignment vertical="center" wrapText="1"/>
    </xf>
    <xf numFmtId="0" fontId="204" fillId="0" borderId="6" xfId="5" applyFont="1" applyBorder="1" applyAlignment="1">
      <alignment vertical="center" shrinkToFit="1"/>
    </xf>
    <xf numFmtId="0" fontId="222" fillId="4" borderId="0" xfId="0" applyFont="1" applyFill="1" applyAlignment="1">
      <alignment vertical="center" shrinkToFit="1"/>
    </xf>
    <xf numFmtId="186" fontId="214" fillId="0" borderId="0" xfId="0" applyNumberFormat="1" applyFont="1" applyAlignment="1">
      <alignment vertical="center" shrinkToFit="1"/>
    </xf>
    <xf numFmtId="0" fontId="204" fillId="0" borderId="6" xfId="5" applyFont="1" applyBorder="1" applyAlignment="1">
      <alignment horizontal="center" vertical="center" shrinkToFit="1"/>
    </xf>
    <xf numFmtId="0" fontId="204" fillId="0" borderId="5" xfId="5" applyFont="1" applyBorder="1" applyAlignment="1">
      <alignment horizontal="center" vertical="center" shrinkToFit="1"/>
    </xf>
    <xf numFmtId="0" fontId="214" fillId="4" borderId="14" xfId="5" applyFont="1" applyFill="1" applyBorder="1">
      <alignment vertical="center"/>
    </xf>
    <xf numFmtId="0" fontId="214" fillId="4" borderId="6" xfId="5" applyFont="1" applyFill="1" applyBorder="1">
      <alignment vertical="center"/>
    </xf>
    <xf numFmtId="0" fontId="223" fillId="4" borderId="10" xfId="5" applyFont="1" applyFill="1" applyBorder="1" applyAlignment="1">
      <alignment horizontal="center" vertical="center"/>
    </xf>
    <xf numFmtId="0" fontId="204" fillId="0" borderId="6" xfId="5" applyFont="1" applyBorder="1" applyAlignment="1">
      <alignment vertical="top" wrapText="1"/>
    </xf>
    <xf numFmtId="0" fontId="204" fillId="0" borderId="0" xfId="5" applyFont="1" applyAlignment="1">
      <alignment vertical="top" wrapText="1"/>
    </xf>
    <xf numFmtId="0" fontId="204" fillId="0" borderId="5" xfId="5" applyFont="1" applyBorder="1" applyAlignment="1">
      <alignment vertical="top" wrapText="1"/>
    </xf>
    <xf numFmtId="0" fontId="227" fillId="0" borderId="12" xfId="5" applyFont="1" applyBorder="1" applyAlignment="1">
      <alignment vertical="center" shrinkToFit="1"/>
    </xf>
    <xf numFmtId="0" fontId="228" fillId="4" borderId="54" xfId="5" applyFont="1" applyFill="1" applyBorder="1" applyAlignment="1">
      <alignment horizontal="center" vertical="center"/>
    </xf>
    <xf numFmtId="0" fontId="228" fillId="4" borderId="0" xfId="5" applyFont="1" applyFill="1" applyAlignment="1">
      <alignment horizontal="center" vertical="center"/>
    </xf>
    <xf numFmtId="0" fontId="228" fillId="4" borderId="5" xfId="5" applyFont="1" applyFill="1" applyBorder="1" applyAlignment="1">
      <alignment horizontal="center" vertical="center"/>
    </xf>
    <xf numFmtId="0" fontId="204" fillId="0" borderId="6" xfId="5" applyFont="1" applyBorder="1" applyAlignment="1">
      <alignment horizontal="center" vertical="center"/>
    </xf>
    <xf numFmtId="0" fontId="229" fillId="4" borderId="90" xfId="5" applyFont="1" applyFill="1" applyBorder="1" applyAlignment="1">
      <alignment horizontal="center" vertical="center"/>
    </xf>
    <xf numFmtId="0" fontId="229" fillId="4" borderId="0" xfId="5" applyFont="1" applyFill="1">
      <alignment vertical="center"/>
    </xf>
    <xf numFmtId="0" fontId="204" fillId="0" borderId="7" xfId="5" applyFont="1" applyBorder="1" applyAlignment="1">
      <alignment vertical="top" wrapText="1"/>
    </xf>
    <xf numFmtId="0" fontId="230" fillId="4" borderId="90" xfId="5" applyFont="1" applyFill="1" applyBorder="1" applyAlignment="1">
      <alignment horizontal="center" vertical="center"/>
    </xf>
    <xf numFmtId="0" fontId="228" fillId="4" borderId="90" xfId="5" applyFont="1" applyFill="1" applyBorder="1" applyAlignment="1">
      <alignment horizontal="center" vertical="center"/>
    </xf>
    <xf numFmtId="0" fontId="228" fillId="4" borderId="0" xfId="5" applyFont="1" applyFill="1" applyAlignment="1">
      <alignment vertical="top"/>
    </xf>
    <xf numFmtId="0" fontId="219" fillId="4" borderId="0" xfId="5" applyFont="1" applyFill="1" applyAlignment="1">
      <alignment vertical="top"/>
    </xf>
    <xf numFmtId="186" fontId="203" fillId="0" borderId="0" xfId="5" applyNumberFormat="1" applyFont="1">
      <alignment vertical="center"/>
    </xf>
    <xf numFmtId="0" fontId="228" fillId="4" borderId="117" xfId="5" applyFont="1" applyFill="1" applyBorder="1" applyAlignment="1">
      <alignment horizontal="center" vertical="center"/>
    </xf>
    <xf numFmtId="0" fontId="228" fillId="4" borderId="8" xfId="5" applyFont="1" applyFill="1" applyBorder="1" applyAlignment="1">
      <alignment horizontal="center" vertical="center"/>
    </xf>
    <xf numFmtId="0" fontId="193" fillId="0" borderId="119" xfId="5" applyFont="1" applyBorder="1" applyAlignment="1">
      <alignment horizontal="left" vertical="center" wrapText="1"/>
    </xf>
    <xf numFmtId="0" fontId="228" fillId="4" borderId="13" xfId="5" applyFont="1" applyFill="1" applyBorder="1" applyAlignment="1">
      <alignment horizontal="center" vertical="center"/>
    </xf>
    <xf numFmtId="0" fontId="203" fillId="4" borderId="0" xfId="5" applyFont="1" applyFill="1">
      <alignment vertical="center"/>
    </xf>
    <xf numFmtId="0" fontId="229" fillId="4" borderId="5" xfId="5" applyFont="1" applyFill="1" applyBorder="1">
      <alignment vertical="center"/>
    </xf>
    <xf numFmtId="0" fontId="230" fillId="4" borderId="5" xfId="5" applyFont="1" applyFill="1" applyBorder="1">
      <alignment vertical="center"/>
    </xf>
    <xf numFmtId="0" fontId="230" fillId="4" borderId="0" xfId="5" applyFont="1" applyFill="1">
      <alignment vertical="center"/>
    </xf>
    <xf numFmtId="0" fontId="214" fillId="4" borderId="0" xfId="5" applyFont="1" applyFill="1">
      <alignment vertical="center"/>
    </xf>
    <xf numFmtId="0" fontId="220" fillId="4" borderId="0" xfId="5" applyFont="1" applyFill="1">
      <alignment vertical="center"/>
    </xf>
    <xf numFmtId="0" fontId="232" fillId="4" borderId="0" xfId="5" applyFont="1" applyFill="1" applyAlignment="1">
      <alignment vertical="center" shrinkToFit="1"/>
    </xf>
    <xf numFmtId="0" fontId="222" fillId="4" borderId="5" xfId="5" applyFont="1" applyFill="1" applyBorder="1">
      <alignment vertical="center"/>
    </xf>
    <xf numFmtId="0" fontId="223" fillId="4" borderId="14" xfId="5" applyFont="1" applyFill="1" applyBorder="1">
      <alignment vertical="center"/>
    </xf>
    <xf numFmtId="0" fontId="223" fillId="4" borderId="6" xfId="5" applyFont="1" applyFill="1" applyBorder="1">
      <alignment vertical="center"/>
    </xf>
    <xf numFmtId="0" fontId="194" fillId="0" borderId="3" xfId="5" applyFont="1" applyBorder="1" applyAlignment="1">
      <alignment horizontal="center" vertical="center"/>
    </xf>
    <xf numFmtId="0" fontId="204" fillId="0" borderId="4" xfId="5" applyFont="1" applyBorder="1" applyAlignment="1">
      <alignment vertical="center" shrinkToFit="1"/>
    </xf>
    <xf numFmtId="0" fontId="204" fillId="0" borderId="3" xfId="5" applyFont="1" applyBorder="1" applyAlignment="1">
      <alignment vertical="center" shrinkToFit="1"/>
    </xf>
    <xf numFmtId="0" fontId="204" fillId="0" borderId="68" xfId="5" applyFont="1" applyBorder="1" applyAlignment="1">
      <alignment vertical="center" shrinkToFit="1"/>
    </xf>
    <xf numFmtId="0" fontId="192" fillId="0" borderId="3" xfId="5" applyFont="1" applyBorder="1">
      <alignment vertical="center"/>
    </xf>
    <xf numFmtId="0" fontId="192" fillId="0" borderId="67" xfId="5" applyFont="1" applyBorder="1">
      <alignment vertical="center"/>
    </xf>
    <xf numFmtId="0" fontId="228" fillId="4" borderId="66" xfId="5" applyFont="1" applyFill="1" applyBorder="1" applyAlignment="1">
      <alignment horizontal="center" vertical="center"/>
    </xf>
    <xf numFmtId="0" fontId="228" fillId="4" borderId="3" xfId="5" applyFont="1" applyFill="1" applyBorder="1" applyAlignment="1">
      <alignment horizontal="center" vertical="center"/>
    </xf>
    <xf numFmtId="0" fontId="223" fillId="4" borderId="4" xfId="5" applyFont="1" applyFill="1" applyBorder="1" applyAlignment="1">
      <alignment horizontal="center" vertical="center"/>
    </xf>
    <xf numFmtId="0" fontId="228" fillId="4" borderId="62" xfId="5" applyFont="1" applyFill="1" applyBorder="1" applyAlignment="1">
      <alignment horizontal="center" vertical="center"/>
    </xf>
    <xf numFmtId="0" fontId="228" fillId="4" borderId="1" xfId="5" applyFont="1" applyFill="1" applyBorder="1" applyAlignment="1">
      <alignment horizontal="center" vertical="center"/>
    </xf>
    <xf numFmtId="0" fontId="228" fillId="4" borderId="27" xfId="5" applyFont="1" applyFill="1" applyBorder="1" applyAlignment="1">
      <alignment horizontal="center" vertical="center"/>
    </xf>
    <xf numFmtId="0" fontId="217" fillId="4" borderId="90" xfId="5" applyFont="1" applyFill="1" applyBorder="1" applyAlignment="1">
      <alignment horizontal="center" vertical="center"/>
    </xf>
    <xf numFmtId="0" fontId="228" fillId="4" borderId="12" xfId="5" applyFont="1" applyFill="1" applyBorder="1" applyAlignment="1">
      <alignment horizontal="center" vertical="center"/>
    </xf>
    <xf numFmtId="0" fontId="234" fillId="4" borderId="0" xfId="5" applyFont="1" applyFill="1" applyAlignment="1">
      <alignment horizontal="center" vertical="center"/>
    </xf>
    <xf numFmtId="0" fontId="235" fillId="4" borderId="5" xfId="5" applyFont="1" applyFill="1" applyBorder="1" applyAlignment="1">
      <alignment horizontal="center" vertical="center"/>
    </xf>
    <xf numFmtId="0" fontId="194" fillId="0" borderId="4" xfId="5" applyFont="1" applyBorder="1">
      <alignment vertical="center"/>
    </xf>
    <xf numFmtId="0" fontId="194" fillId="0" borderId="98" xfId="5" applyFont="1" applyBorder="1">
      <alignment vertical="center"/>
    </xf>
    <xf numFmtId="0" fontId="194" fillId="0" borderId="99" xfId="5" applyFont="1" applyBorder="1">
      <alignment vertical="center"/>
    </xf>
    <xf numFmtId="0" fontId="194" fillId="0" borderId="68" xfId="5" applyFont="1" applyBorder="1">
      <alignment vertical="center"/>
    </xf>
    <xf numFmtId="0" fontId="228" fillId="4" borderId="9" xfId="5" applyFont="1" applyFill="1" applyBorder="1" applyAlignment="1">
      <alignment horizontal="center" vertical="center"/>
    </xf>
    <xf numFmtId="0" fontId="204" fillId="0" borderId="5" xfId="5" applyFont="1" applyBorder="1" applyAlignment="1">
      <alignment vertical="center" shrinkToFit="1"/>
    </xf>
    <xf numFmtId="0" fontId="204" fillId="0" borderId="2" xfId="5" applyFont="1" applyBorder="1" applyAlignment="1">
      <alignment vertical="center" shrinkToFit="1"/>
    </xf>
    <xf numFmtId="0" fontId="192" fillId="0" borderId="1" xfId="5" applyFont="1" applyBorder="1">
      <alignment vertical="center"/>
    </xf>
    <xf numFmtId="0" fontId="192" fillId="0" borderId="7" xfId="5" applyFont="1" applyBorder="1">
      <alignment vertical="center"/>
    </xf>
    <xf numFmtId="0" fontId="194" fillId="0" borderId="19" xfId="5" applyFont="1" applyBorder="1" applyAlignment="1">
      <alignment horizontal="center" vertical="center"/>
    </xf>
    <xf numFmtId="0" fontId="236" fillId="4" borderId="90" xfId="5" applyFont="1" applyFill="1" applyBorder="1" applyAlignment="1">
      <alignment horizontal="center" vertical="center"/>
    </xf>
    <xf numFmtId="0" fontId="230" fillId="4" borderId="5" xfId="5" applyFont="1" applyFill="1" applyBorder="1" applyAlignment="1">
      <alignment horizontal="left" vertical="center"/>
    </xf>
    <xf numFmtId="0" fontId="235" fillId="4" borderId="0" xfId="5" applyFont="1" applyFill="1" applyAlignment="1">
      <alignment horizontal="center" vertical="center"/>
    </xf>
    <xf numFmtId="0" fontId="204" fillId="0" borderId="10" xfId="5" applyFont="1" applyBorder="1" applyAlignment="1">
      <alignment horizontal="left" vertical="center" shrinkToFit="1"/>
    </xf>
    <xf numFmtId="0" fontId="206" fillId="0" borderId="8" xfId="5" applyFont="1" applyBorder="1">
      <alignment vertical="center"/>
    </xf>
    <xf numFmtId="0" fontId="192" fillId="0" borderId="8" xfId="5" applyFont="1" applyBorder="1">
      <alignment vertical="center"/>
    </xf>
    <xf numFmtId="0" fontId="192" fillId="0" borderId="11" xfId="5" applyFont="1" applyBorder="1">
      <alignment vertical="center"/>
    </xf>
    <xf numFmtId="0" fontId="204" fillId="0" borderId="14" xfId="5" applyFont="1" applyBorder="1">
      <alignment vertical="center"/>
    </xf>
    <xf numFmtId="0" fontId="204" fillId="0" borderId="118" xfId="5" applyFont="1" applyBorder="1">
      <alignment vertical="center"/>
    </xf>
    <xf numFmtId="0" fontId="193" fillId="0" borderId="12" xfId="5" applyFont="1" applyBorder="1" applyAlignment="1">
      <alignment vertical="center" wrapText="1"/>
    </xf>
    <xf numFmtId="0" fontId="193" fillId="0" borderId="13" xfId="5" applyFont="1" applyBorder="1" applyAlignment="1">
      <alignment vertical="center" wrapText="1"/>
    </xf>
    <xf numFmtId="0" fontId="193" fillId="0" borderId="104" xfId="5" applyFont="1" applyBorder="1" applyAlignment="1">
      <alignment vertical="center" wrapText="1"/>
    </xf>
    <xf numFmtId="0" fontId="193" fillId="0" borderId="0" xfId="5" applyFont="1" applyAlignment="1">
      <alignment vertical="center" wrapText="1"/>
    </xf>
    <xf numFmtId="0" fontId="193" fillId="0" borderId="5" xfId="5" applyFont="1" applyBorder="1" applyAlignment="1">
      <alignment vertical="center" wrapText="1"/>
    </xf>
    <xf numFmtId="0" fontId="229" fillId="4" borderId="5" xfId="5" applyFont="1" applyFill="1" applyBorder="1" applyAlignment="1">
      <alignment horizontal="left" vertical="center"/>
    </xf>
    <xf numFmtId="0" fontId="204" fillId="0" borderId="5" xfId="5" applyFont="1" applyBorder="1" applyAlignment="1">
      <alignment horizontal="left" vertical="center" shrinkToFit="1"/>
    </xf>
    <xf numFmtId="0" fontId="204" fillId="0" borderId="6" xfId="5" applyFont="1" applyBorder="1">
      <alignment vertical="center"/>
    </xf>
    <xf numFmtId="0" fontId="204" fillId="0" borderId="103" xfId="5" applyFont="1" applyBorder="1">
      <alignment vertical="center"/>
    </xf>
    <xf numFmtId="0" fontId="204" fillId="0" borderId="14" xfId="5" applyFont="1" applyBorder="1" applyAlignment="1">
      <alignment vertical="top" wrapText="1"/>
    </xf>
    <xf numFmtId="0" fontId="204" fillId="0" borderId="12" xfId="5" applyFont="1" applyBorder="1" applyAlignment="1">
      <alignment vertical="top" wrapText="1"/>
    </xf>
    <xf numFmtId="0" fontId="204" fillId="0" borderId="13" xfId="5" applyFont="1" applyBorder="1" applyAlignment="1">
      <alignment vertical="top" wrapText="1"/>
    </xf>
    <xf numFmtId="0" fontId="204" fillId="0" borderId="12" xfId="5" applyFont="1" applyBorder="1" applyAlignment="1">
      <alignment vertical="center" wrapText="1"/>
    </xf>
    <xf numFmtId="0" fontId="204" fillId="0" borderId="15" xfId="5" applyFont="1" applyBorder="1" applyAlignment="1">
      <alignment vertical="center" wrapText="1"/>
    </xf>
    <xf numFmtId="0" fontId="204" fillId="0" borderId="10" xfId="5" applyFont="1" applyBorder="1">
      <alignment vertical="center"/>
    </xf>
    <xf numFmtId="0" fontId="204" fillId="0" borderId="111" xfId="5" applyFont="1" applyBorder="1">
      <alignment vertical="center"/>
    </xf>
    <xf numFmtId="0" fontId="193" fillId="0" borderId="8" xfId="5" applyFont="1" applyBorder="1" applyAlignment="1">
      <alignment vertical="center" wrapText="1"/>
    </xf>
    <xf numFmtId="0" fontId="193" fillId="0" borderId="9" xfId="5" applyFont="1" applyBorder="1" applyAlignment="1">
      <alignment vertical="center" wrapText="1"/>
    </xf>
    <xf numFmtId="0" fontId="194" fillId="0" borderId="9" xfId="5" applyFont="1" applyBorder="1" applyAlignment="1">
      <alignment horizontal="center" vertical="center"/>
    </xf>
    <xf numFmtId="0" fontId="204" fillId="0" borderId="8" xfId="5" applyFont="1" applyBorder="1" applyAlignment="1">
      <alignment vertical="center" wrapText="1"/>
    </xf>
    <xf numFmtId="0" fontId="204" fillId="0" borderId="11" xfId="5" applyFont="1" applyBorder="1" applyAlignment="1">
      <alignment vertical="center" wrapText="1"/>
    </xf>
    <xf numFmtId="0" fontId="228" fillId="4" borderId="10" xfId="5" applyFont="1" applyFill="1" applyBorder="1" applyAlignment="1">
      <alignment horizontal="center" vertical="center"/>
    </xf>
    <xf numFmtId="0" fontId="193" fillId="0" borderId="3" xfId="5" applyFont="1" applyBorder="1" applyAlignment="1">
      <alignment vertical="center" wrapText="1"/>
    </xf>
    <xf numFmtId="0" fontId="193" fillId="0" borderId="68" xfId="5" applyFont="1" applyBorder="1" applyAlignment="1">
      <alignment vertical="center" wrapText="1"/>
    </xf>
    <xf numFmtId="0" fontId="204" fillId="0" borderId="4" xfId="5" applyFont="1" applyBorder="1" applyAlignment="1">
      <alignment horizontal="left" vertical="center" shrinkToFit="1"/>
    </xf>
    <xf numFmtId="0" fontId="204" fillId="0" borderId="3" xfId="5" applyFont="1" applyBorder="1" applyAlignment="1">
      <alignment horizontal="left" vertical="center" shrinkToFit="1"/>
    </xf>
    <xf numFmtId="0" fontId="204" fillId="0" borderId="68" xfId="5" applyFont="1" applyBorder="1" applyAlignment="1">
      <alignment horizontal="left" vertical="center" shrinkToFit="1"/>
    </xf>
    <xf numFmtId="0" fontId="230" fillId="4" borderId="3" xfId="5" applyFont="1" applyFill="1" applyBorder="1">
      <alignment vertical="center"/>
    </xf>
    <xf numFmtId="0" fontId="206" fillId="0" borderId="0" xfId="5" applyFont="1" applyAlignment="1">
      <alignment vertical="center" shrinkToFit="1"/>
    </xf>
    <xf numFmtId="0" fontId="234" fillId="0" borderId="0" xfId="5" applyFont="1" applyAlignment="1">
      <alignment horizontal="center" vertical="center"/>
    </xf>
    <xf numFmtId="0" fontId="228" fillId="0" borderId="0" xfId="5" applyFont="1" applyAlignment="1">
      <alignment horizontal="center" vertical="center"/>
    </xf>
    <xf numFmtId="0" fontId="235" fillId="4" borderId="0" xfId="5" applyFont="1" applyFill="1" applyAlignment="1">
      <alignment horizontal="right" vertical="center"/>
    </xf>
    <xf numFmtId="0" fontId="232" fillId="4" borderId="0" xfId="5" applyFont="1" applyFill="1" applyAlignment="1">
      <alignment horizontal="right" vertical="center"/>
    </xf>
    <xf numFmtId="0" fontId="228" fillId="4" borderId="0" xfId="5" applyFont="1" applyFill="1" applyAlignment="1">
      <alignment horizontal="left" vertical="top" wrapText="1" indent="1"/>
    </xf>
    <xf numFmtId="0" fontId="209" fillId="0" borderId="0" xfId="5" applyFont="1">
      <alignment vertical="center"/>
    </xf>
    <xf numFmtId="0" fontId="238" fillId="21" borderId="62" xfId="0" applyFont="1" applyFill="1" applyBorder="1" applyAlignment="1">
      <alignment horizontal="center" vertical="center" shrinkToFit="1"/>
    </xf>
    <xf numFmtId="0" fontId="238" fillId="21" borderId="66" xfId="0" applyFont="1" applyFill="1" applyBorder="1" applyAlignment="1">
      <alignment horizontal="center" vertical="center" shrinkToFit="1"/>
    </xf>
    <xf numFmtId="0" fontId="193" fillId="0" borderId="94" xfId="5" applyFont="1" applyBorder="1" applyAlignment="1">
      <alignment vertical="center" wrapText="1"/>
    </xf>
    <xf numFmtId="0" fontId="193" fillId="0" borderId="1" xfId="5" applyFont="1" applyBorder="1" applyAlignment="1">
      <alignment vertical="center" wrapText="1"/>
    </xf>
    <xf numFmtId="0" fontId="204" fillId="0" borderId="2" xfId="5" applyFont="1" applyBorder="1" applyAlignment="1">
      <alignment horizontal="left" vertical="center" wrapText="1"/>
    </xf>
    <xf numFmtId="0" fontId="192" fillId="0" borderId="64" xfId="5" applyFont="1" applyBorder="1">
      <alignment vertical="center"/>
    </xf>
    <xf numFmtId="0" fontId="219" fillId="4" borderId="90" xfId="5" applyFont="1" applyFill="1" applyBorder="1" applyAlignment="1">
      <alignment horizontal="center" vertical="center"/>
    </xf>
    <xf numFmtId="0" fontId="204" fillId="0" borderId="14" xfId="5" applyFont="1" applyBorder="1" applyAlignment="1">
      <alignment horizontal="left" vertical="center" wrapText="1"/>
    </xf>
    <xf numFmtId="0" fontId="204" fillId="0" borderId="12" xfId="5" applyFont="1" applyBorder="1" applyAlignment="1">
      <alignment horizontal="left" vertical="center" wrapText="1"/>
    </xf>
    <xf numFmtId="0" fontId="204" fillId="0" borderId="13" xfId="5" applyFont="1" applyBorder="1" applyAlignment="1">
      <alignment horizontal="left" vertical="center" wrapText="1"/>
    </xf>
    <xf numFmtId="0" fontId="192" fillId="0" borderId="12" xfId="5" applyFont="1" applyBorder="1">
      <alignment vertical="center"/>
    </xf>
    <xf numFmtId="0" fontId="192" fillId="0" borderId="15" xfId="5" applyFont="1" applyBorder="1">
      <alignment vertical="center"/>
    </xf>
    <xf numFmtId="0" fontId="219" fillId="4" borderId="5" xfId="5" applyFont="1" applyFill="1" applyBorder="1">
      <alignment vertical="center"/>
    </xf>
    <xf numFmtId="0" fontId="203" fillId="4" borderId="5" xfId="5" applyFont="1" applyFill="1" applyBorder="1" applyAlignment="1">
      <alignment horizontal="center" vertical="center"/>
    </xf>
    <xf numFmtId="0" fontId="203" fillId="4" borderId="0" xfId="5" applyFont="1" applyFill="1" applyAlignment="1">
      <alignment horizontal="center" vertical="center"/>
    </xf>
    <xf numFmtId="0" fontId="204" fillId="0" borderId="10" xfId="5" applyFont="1" applyBorder="1" applyAlignment="1">
      <alignment horizontal="left" vertical="center" wrapText="1"/>
    </xf>
    <xf numFmtId="0" fontId="204" fillId="0" borderId="8" xfId="5" applyFont="1" applyBorder="1" applyAlignment="1">
      <alignment horizontal="left" vertical="center" wrapText="1"/>
    </xf>
    <xf numFmtId="0" fontId="204" fillId="0" borderId="9" xfId="5" applyFont="1" applyBorder="1" applyAlignment="1">
      <alignment horizontal="left" vertical="center" wrapText="1"/>
    </xf>
    <xf numFmtId="0" fontId="204" fillId="0" borderId="0" xfId="5" applyFont="1">
      <alignment vertical="center"/>
    </xf>
    <xf numFmtId="0" fontId="204" fillId="0" borderId="14" xfId="5" applyFont="1" applyBorder="1" applyAlignment="1">
      <alignment vertical="center" wrapText="1"/>
    </xf>
    <xf numFmtId="0" fontId="204" fillId="0" borderId="6" xfId="5" applyFont="1" applyBorder="1" applyAlignment="1">
      <alignment horizontal="left" vertical="center" wrapText="1"/>
    </xf>
    <xf numFmtId="0" fontId="204" fillId="0" borderId="0" xfId="5" applyFont="1" applyAlignment="1">
      <alignment horizontal="left" vertical="center" wrapText="1"/>
    </xf>
    <xf numFmtId="0" fontId="204" fillId="0" borderId="5" xfId="5" applyFont="1" applyBorder="1" applyAlignment="1">
      <alignment horizontal="left" vertical="center" wrapText="1"/>
    </xf>
    <xf numFmtId="0" fontId="228" fillId="4" borderId="0" xfId="5" applyFont="1" applyFill="1">
      <alignment vertical="center"/>
    </xf>
    <xf numFmtId="0" fontId="214" fillId="4" borderId="14" xfId="5" applyFont="1" applyFill="1" applyBorder="1" applyAlignment="1"/>
    <xf numFmtId="0" fontId="223" fillId="4" borderId="6" xfId="5" applyFont="1" applyFill="1" applyBorder="1" applyAlignment="1"/>
    <xf numFmtId="0" fontId="223" fillId="4" borderId="0" xfId="5" applyFont="1" applyFill="1" applyAlignment="1">
      <alignment horizontal="center" vertical="center"/>
    </xf>
    <xf numFmtId="0" fontId="223" fillId="4" borderId="5" xfId="5" applyFont="1" applyFill="1" applyBorder="1" applyAlignment="1">
      <alignment horizontal="center" vertical="center"/>
    </xf>
    <xf numFmtId="0" fontId="204" fillId="0" borderId="2" xfId="5" applyFont="1" applyBorder="1">
      <alignment vertical="center"/>
    </xf>
    <xf numFmtId="0" fontId="204" fillId="0" borderId="1" xfId="5" applyFont="1" applyBorder="1">
      <alignment vertical="center"/>
    </xf>
    <xf numFmtId="0" fontId="204" fillId="0" borderId="1" xfId="5" applyFont="1" applyBorder="1" applyAlignment="1">
      <alignment horizontal="left" vertical="center" wrapText="1"/>
    </xf>
    <xf numFmtId="0" fontId="204" fillId="0" borderId="27" xfId="5" applyFont="1" applyBorder="1" applyAlignment="1">
      <alignment horizontal="left" vertical="center" wrapText="1"/>
    </xf>
    <xf numFmtId="0" fontId="240" fillId="0" borderId="6" xfId="5" applyFont="1" applyBorder="1">
      <alignment vertical="center"/>
    </xf>
    <xf numFmtId="0" fontId="240" fillId="0" borderId="0" xfId="5" applyFont="1">
      <alignment vertical="center"/>
    </xf>
    <xf numFmtId="0" fontId="240" fillId="0" borderId="103" xfId="5" applyFont="1" applyBorder="1">
      <alignment vertical="center"/>
    </xf>
    <xf numFmtId="0" fontId="240" fillId="0" borderId="104" xfId="5" applyFont="1" applyBorder="1">
      <alignment vertical="center"/>
    </xf>
    <xf numFmtId="0" fontId="240" fillId="0" borderId="5" xfId="5" applyFont="1" applyBorder="1">
      <alignment vertical="center"/>
    </xf>
    <xf numFmtId="0" fontId="240" fillId="0" borderId="0" xfId="5" applyFont="1" applyAlignment="1">
      <alignment horizontal="center" vertical="center"/>
    </xf>
    <xf numFmtId="0" fontId="210" fillId="0" borderId="6" xfId="5" applyFont="1" applyBorder="1" applyAlignment="1">
      <alignment horizontal="left" vertical="center" wrapText="1"/>
    </xf>
    <xf numFmtId="0" fontId="210" fillId="0" borderId="0" xfId="5" applyFont="1" applyAlignment="1">
      <alignment horizontal="left" vertical="center" wrapText="1"/>
    </xf>
    <xf numFmtId="0" fontId="210" fillId="0" borderId="5" xfId="5" applyFont="1" applyBorder="1" applyAlignment="1">
      <alignment horizontal="left" vertical="center" wrapText="1"/>
    </xf>
    <xf numFmtId="0" fontId="210" fillId="0" borderId="6" xfId="5" applyFont="1" applyBorder="1" applyAlignment="1">
      <alignment vertical="top" wrapText="1"/>
    </xf>
    <xf numFmtId="0" fontId="210" fillId="0" borderId="0" xfId="5" applyFont="1" applyAlignment="1">
      <alignment vertical="top" wrapText="1"/>
    </xf>
    <xf numFmtId="0" fontId="210" fillId="0" borderId="5" xfId="5" applyFont="1" applyBorder="1" applyAlignment="1">
      <alignment vertical="top" wrapText="1"/>
    </xf>
    <xf numFmtId="0" fontId="240" fillId="0" borderId="4" xfId="5" applyFont="1" applyBorder="1">
      <alignment vertical="center"/>
    </xf>
    <xf numFmtId="0" fontId="240" fillId="0" borderId="3" xfId="5" applyFont="1" applyBorder="1">
      <alignment vertical="center"/>
    </xf>
    <xf numFmtId="0" fontId="240" fillId="0" borderId="98" xfId="5" applyFont="1" applyBorder="1">
      <alignment vertical="center"/>
    </xf>
    <xf numFmtId="0" fontId="240" fillId="0" borderId="99" xfId="5" applyFont="1" applyBorder="1">
      <alignment vertical="center"/>
    </xf>
    <xf numFmtId="0" fontId="240" fillId="0" borderId="68" xfId="5" applyFont="1" applyBorder="1">
      <alignment vertical="center"/>
    </xf>
    <xf numFmtId="0" fontId="240" fillId="0" borderId="3" xfId="5" applyFont="1" applyBorder="1" applyAlignment="1">
      <alignment horizontal="center" vertical="center"/>
    </xf>
    <xf numFmtId="0" fontId="210" fillId="0" borderId="4" xfId="5" applyFont="1" applyBorder="1" applyAlignment="1">
      <alignment horizontal="left" vertical="center" wrapText="1"/>
    </xf>
    <xf numFmtId="0" fontId="210" fillId="0" borderId="3" xfId="5" applyFont="1" applyBorder="1" applyAlignment="1">
      <alignment horizontal="left" vertical="center" wrapText="1"/>
    </xf>
    <xf numFmtId="0" fontId="210" fillId="0" borderId="68" xfId="5" applyFont="1" applyBorder="1" applyAlignment="1">
      <alignment horizontal="left" vertical="center" wrapText="1"/>
    </xf>
    <xf numFmtId="0" fontId="241" fillId="0" borderId="3" xfId="5" applyFont="1" applyBorder="1">
      <alignment vertical="center"/>
    </xf>
    <xf numFmtId="0" fontId="241" fillId="0" borderId="67" xfId="5" applyFont="1" applyBorder="1">
      <alignment vertical="center"/>
    </xf>
    <xf numFmtId="0" fontId="228" fillId="4" borderId="4" xfId="5" applyFont="1" applyFill="1" applyBorder="1" applyAlignment="1">
      <alignment horizontal="center" vertical="center"/>
    </xf>
    <xf numFmtId="0" fontId="228" fillId="4" borderId="68" xfId="5" applyFont="1" applyFill="1" applyBorder="1" applyAlignment="1">
      <alignment horizontal="center" vertical="center"/>
    </xf>
    <xf numFmtId="0" fontId="235" fillId="4" borderId="0" xfId="5" applyFont="1" applyFill="1">
      <alignment vertical="center"/>
    </xf>
    <xf numFmtId="0" fontId="235" fillId="4" borderId="5" xfId="5" applyFont="1" applyFill="1" applyBorder="1">
      <alignment vertical="center"/>
    </xf>
    <xf numFmtId="0" fontId="194" fillId="0" borderId="13" xfId="5" applyFont="1" applyBorder="1" applyAlignment="1">
      <alignment horizontal="center" vertical="center"/>
    </xf>
    <xf numFmtId="0" fontId="204" fillId="0" borderId="4" xfId="5" applyFont="1" applyBorder="1">
      <alignment vertical="center"/>
    </xf>
    <xf numFmtId="0" fontId="204" fillId="0" borderId="98" xfId="5" applyFont="1" applyBorder="1">
      <alignment vertical="center"/>
    </xf>
    <xf numFmtId="0" fontId="207" fillId="0" borderId="3" xfId="5" applyFont="1" applyBorder="1" applyAlignment="1">
      <alignment vertical="center" wrapText="1"/>
    </xf>
    <xf numFmtId="0" fontId="204" fillId="0" borderId="4" xfId="5" applyFont="1" applyBorder="1" applyAlignment="1">
      <alignment horizontal="left" vertical="center" wrapText="1"/>
    </xf>
    <xf numFmtId="0" fontId="204" fillId="0" borderId="3" xfId="5" applyFont="1" applyBorder="1" applyAlignment="1">
      <alignment horizontal="left" vertical="center" wrapText="1"/>
    </xf>
    <xf numFmtId="0" fontId="204" fillId="0" borderId="68" xfId="5" applyFont="1" applyBorder="1" applyAlignment="1">
      <alignment horizontal="left" vertical="center" wrapText="1"/>
    </xf>
    <xf numFmtId="0" fontId="211" fillId="0" borderId="90" xfId="5" applyFont="1" applyBorder="1">
      <alignment vertical="center"/>
    </xf>
    <xf numFmtId="0" fontId="57" fillId="0" borderId="85" xfId="0" applyFont="1" applyBorder="1" applyAlignment="1" applyProtection="1">
      <alignment horizontal="center" vertical="center"/>
      <protection locked="0"/>
    </xf>
    <xf numFmtId="0" fontId="127" fillId="10" borderId="1" xfId="0" applyFont="1" applyFill="1" applyBorder="1" applyAlignment="1" applyProtection="1">
      <alignment horizontal="center" vertical="center"/>
      <protection locked="0"/>
    </xf>
    <xf numFmtId="0" fontId="107" fillId="0" borderId="8" xfId="1" applyFont="1" applyBorder="1" applyAlignment="1" applyProtection="1">
      <alignment horizontal="center" vertical="center" wrapText="1"/>
      <protection locked="0"/>
    </xf>
    <xf numFmtId="0" fontId="127" fillId="7" borderId="12" xfId="0" applyFont="1" applyFill="1" applyBorder="1" applyAlignment="1" applyProtection="1">
      <alignment horizontal="center" vertical="center"/>
      <protection locked="0"/>
    </xf>
    <xf numFmtId="0" fontId="145" fillId="7" borderId="18" xfId="1" applyFont="1" applyFill="1" applyBorder="1" applyAlignment="1" applyProtection="1">
      <alignment horizontal="center" shrinkToFit="1"/>
      <protection locked="0"/>
    </xf>
    <xf numFmtId="0" fontId="145" fillId="7" borderId="18" xfId="1" applyFont="1" applyFill="1" applyBorder="1" applyAlignment="1" applyProtection="1">
      <alignment horizontal="center" vertical="center"/>
      <protection locked="0"/>
    </xf>
    <xf numFmtId="0" fontId="57" fillId="0" borderId="86" xfId="0" applyFont="1" applyBorder="1" applyAlignment="1" applyProtection="1">
      <alignment horizontal="center" vertical="center"/>
      <protection locked="0"/>
    </xf>
    <xf numFmtId="0" fontId="199" fillId="0" borderId="0" xfId="5" applyFont="1" applyAlignment="1">
      <alignment horizontal="center" vertical="top" wrapText="1"/>
    </xf>
    <xf numFmtId="0" fontId="194" fillId="0" borderId="0" xfId="5" applyFont="1" applyAlignment="1">
      <alignment horizontal="center" vertical="top"/>
    </xf>
    <xf numFmtId="0" fontId="204" fillId="0" borderId="0" xfId="5" applyFont="1" applyAlignment="1">
      <alignment horizontal="left" vertical="center"/>
    </xf>
    <xf numFmtId="0" fontId="204" fillId="0" borderId="7" xfId="5" applyFont="1" applyBorder="1" applyAlignment="1">
      <alignment horizontal="left" vertical="center"/>
    </xf>
    <xf numFmtId="0" fontId="0" fillId="0" borderId="0" xfId="0" applyAlignment="1">
      <alignment vertical="center"/>
    </xf>
    <xf numFmtId="0" fontId="127" fillId="10" borderId="0" xfId="0" applyFont="1" applyFill="1" applyAlignment="1" applyProtection="1">
      <alignment horizontal="center" vertical="center"/>
      <protection locked="0"/>
    </xf>
    <xf numFmtId="0" fontId="44" fillId="0" borderId="45" xfId="0" applyFont="1" applyBorder="1" applyAlignment="1" applyProtection="1">
      <alignment horizontal="center" vertical="center"/>
      <protection locked="0"/>
    </xf>
    <xf numFmtId="0" fontId="44" fillId="0" borderId="0" xfId="0" applyFont="1" applyAlignment="1" applyProtection="1">
      <alignment horizontal="center" vertical="center"/>
      <protection locked="0"/>
    </xf>
    <xf numFmtId="0" fontId="57" fillId="0" borderId="74" xfId="0" applyFont="1" applyBorder="1" applyAlignment="1" applyProtection="1">
      <alignment horizontal="center" vertical="center"/>
      <protection locked="0"/>
    </xf>
    <xf numFmtId="0" fontId="96" fillId="0" borderId="0" xfId="0" applyFont="1" applyAlignment="1" applyProtection="1">
      <alignment horizontal="center" vertical="center"/>
      <protection locked="0"/>
    </xf>
    <xf numFmtId="0" fontId="44" fillId="7" borderId="1" xfId="0" applyFont="1" applyFill="1" applyBorder="1" applyAlignment="1" applyProtection="1">
      <alignment horizontal="center" vertical="center"/>
      <protection locked="0"/>
    </xf>
    <xf numFmtId="0" fontId="251" fillId="22" borderId="16" xfId="0" applyFont="1" applyFill="1" applyBorder="1" applyAlignment="1">
      <alignment horizontal="center"/>
    </xf>
    <xf numFmtId="179" fontId="252" fillId="0" borderId="16" xfId="0" applyNumberFormat="1" applyFont="1" applyBorder="1" applyAlignment="1">
      <alignment horizontal="center"/>
    </xf>
    <xf numFmtId="0" fontId="251" fillId="22" borderId="18" xfId="0" applyFont="1" applyFill="1" applyBorder="1" applyAlignment="1">
      <alignment horizontal="center"/>
    </xf>
    <xf numFmtId="0" fontId="252" fillId="0" borderId="16" xfId="0" applyFont="1" applyBorder="1" applyAlignment="1">
      <alignment horizontal="center"/>
    </xf>
    <xf numFmtId="0" fontId="251" fillId="22" borderId="16" xfId="0" applyFont="1" applyFill="1" applyBorder="1" applyAlignment="1">
      <alignment horizontal="center" vertical="center"/>
    </xf>
    <xf numFmtId="178" fontId="252" fillId="0" borderId="16" xfId="0" applyNumberFormat="1" applyFont="1" applyBorder="1" applyAlignment="1">
      <alignment horizontal="center"/>
    </xf>
    <xf numFmtId="178" fontId="253" fillId="0" borderId="0" xfId="0" applyNumberFormat="1" applyFont="1"/>
    <xf numFmtId="178" fontId="0" fillId="0" borderId="0" xfId="0" applyNumberFormat="1"/>
    <xf numFmtId="0" fontId="10" fillId="0" borderId="0" xfId="0" applyFont="1" applyAlignment="1">
      <alignment horizontal="center" vertical="center"/>
    </xf>
    <xf numFmtId="178" fontId="252" fillId="0" borderId="0" xfId="0" applyNumberFormat="1" applyFont="1" applyAlignment="1">
      <alignment horizontal="center"/>
    </xf>
    <xf numFmtId="0" fontId="10" fillId="0" borderId="0" xfId="0" applyFont="1" applyAlignment="1">
      <alignment horizontal="center" vertical="center" wrapText="1"/>
    </xf>
    <xf numFmtId="0" fontId="225" fillId="0" borderId="0" xfId="0" applyFont="1" applyAlignment="1">
      <alignment vertical="center"/>
    </xf>
    <xf numFmtId="0" fontId="254" fillId="0" borderId="0" xfId="0" applyFont="1" applyAlignment="1">
      <alignment horizontal="right"/>
    </xf>
    <xf numFmtId="0" fontId="124" fillId="0" borderId="0" xfId="0" applyFont="1" applyAlignment="1">
      <alignment horizontal="right"/>
    </xf>
    <xf numFmtId="0" fontId="255" fillId="23" borderId="151" xfId="0" applyFont="1" applyFill="1" applyBorder="1" applyAlignment="1">
      <alignment horizontal="center" vertical="center"/>
    </xf>
    <xf numFmtId="0" fontId="256" fillId="23" borderId="0" xfId="8" applyFont="1" applyFill="1">
      <alignment vertical="center"/>
    </xf>
    <xf numFmtId="0" fontId="257" fillId="22" borderId="16" xfId="0" applyFont="1" applyFill="1" applyBorder="1" applyAlignment="1">
      <alignment horizontal="distributed" indent="2"/>
    </xf>
    <xf numFmtId="0" fontId="258" fillId="0" borderId="16" xfId="0" applyFont="1" applyBorder="1" applyAlignment="1">
      <alignment horizontal="left" indent="1"/>
    </xf>
    <xf numFmtId="0" fontId="251" fillId="0" borderId="0" xfId="0" applyFont="1" applyAlignment="1">
      <alignment horizontal="center" vertical="center"/>
    </xf>
    <xf numFmtId="0" fontId="116" fillId="0" borderId="0" xfId="0" applyFont="1" applyAlignment="1">
      <alignment horizontal="center" vertical="center"/>
    </xf>
    <xf numFmtId="0" fontId="250" fillId="0" borderId="0" xfId="5" applyFont="1" applyAlignment="1">
      <alignment horizontal="left"/>
    </xf>
    <xf numFmtId="0" fontId="87" fillId="0" borderId="0" xfId="0" applyFont="1" applyAlignment="1">
      <alignment horizontal="left"/>
    </xf>
    <xf numFmtId="0" fontId="10" fillId="0" borderId="0" xfId="0" applyFont="1" applyAlignment="1">
      <alignment vertical="center"/>
    </xf>
    <xf numFmtId="0" fontId="0" fillId="0" borderId="0" xfId="0" applyAlignment="1">
      <alignment horizontal="left"/>
    </xf>
    <xf numFmtId="0" fontId="249" fillId="0" borderId="0" xfId="5" applyFont="1" applyAlignment="1">
      <alignment horizontal="center"/>
    </xf>
    <xf numFmtId="0" fontId="249" fillId="0" borderId="0" xfId="0" applyFont="1" applyAlignment="1">
      <alignment horizontal="center"/>
    </xf>
    <xf numFmtId="0" fontId="249" fillId="0" borderId="0" xfId="0" applyFont="1" applyAlignment="1">
      <alignment horizontal="distributed"/>
    </xf>
    <xf numFmtId="0" fontId="0" fillId="0" borderId="0" xfId="0" applyAlignment="1">
      <alignment horizontal="distributed"/>
    </xf>
    <xf numFmtId="0" fontId="252" fillId="0" borderId="16" xfId="0" applyFont="1" applyBorder="1" applyAlignment="1">
      <alignment horizontal="center" shrinkToFit="1"/>
    </xf>
    <xf numFmtId="0" fontId="224" fillId="0" borderId="90" xfId="5" applyFont="1" applyBorder="1" applyAlignment="1">
      <alignment horizontal="center" vertical="center"/>
    </xf>
    <xf numFmtId="0" fontId="224" fillId="0" borderId="66" xfId="5" applyFont="1" applyBorder="1" applyAlignment="1">
      <alignment horizontal="center" vertical="center"/>
    </xf>
    <xf numFmtId="176" fontId="202" fillId="3" borderId="1" xfId="5" applyNumberFormat="1" applyFont="1" applyFill="1" applyBorder="1" applyAlignment="1">
      <alignment horizontal="center" vertical="center"/>
    </xf>
    <xf numFmtId="176" fontId="202" fillId="3" borderId="3" xfId="5" applyNumberFormat="1" applyFont="1" applyFill="1" applyBorder="1" applyAlignment="1">
      <alignment horizontal="center" vertical="center"/>
    </xf>
    <xf numFmtId="0" fontId="208" fillId="20" borderId="1" xfId="0" applyFont="1" applyFill="1" applyBorder="1" applyAlignment="1">
      <alignment horizontal="center" vertical="center" wrapText="1"/>
    </xf>
    <xf numFmtId="0" fontId="208" fillId="20" borderId="3" xfId="0" applyFont="1" applyFill="1" applyBorder="1" applyAlignment="1">
      <alignment horizontal="center" vertical="center" wrapText="1"/>
    </xf>
    <xf numFmtId="0" fontId="213" fillId="0" borderId="1" xfId="0" applyFont="1" applyBorder="1" applyAlignment="1">
      <alignment horizontal="center" vertical="center" shrinkToFit="1"/>
    </xf>
    <xf numFmtId="0" fontId="213" fillId="0" borderId="0" xfId="0" applyFont="1" applyAlignment="1">
      <alignment horizontal="center" vertical="center" shrinkToFit="1"/>
    </xf>
    <xf numFmtId="0" fontId="213" fillId="0" borderId="8" xfId="0" applyFont="1" applyBorder="1" applyAlignment="1">
      <alignment horizontal="center" vertical="center" shrinkToFit="1"/>
    </xf>
    <xf numFmtId="0" fontId="224" fillId="0" borderId="12" xfId="5" applyFont="1" applyBorder="1" applyAlignment="1">
      <alignment horizontal="center" vertical="center"/>
    </xf>
    <xf numFmtId="0" fontId="224" fillId="0" borderId="0" xfId="5" applyFont="1" applyAlignment="1">
      <alignment horizontal="center" vertical="center"/>
    </xf>
    <xf numFmtId="0" fontId="224" fillId="0" borderId="3" xfId="5" applyFont="1" applyBorder="1" applyAlignment="1">
      <alignment horizontal="center" vertical="center"/>
    </xf>
    <xf numFmtId="0" fontId="224" fillId="0" borderId="1" xfId="5" applyFont="1" applyBorder="1" applyAlignment="1">
      <alignment horizontal="center" vertical="center"/>
    </xf>
    <xf numFmtId="0" fontId="224" fillId="0" borderId="8" xfId="5" applyFont="1" applyBorder="1" applyAlignment="1">
      <alignment horizontal="center" vertical="center"/>
    </xf>
    <xf numFmtId="176" fontId="202" fillId="3" borderId="0" xfId="5" applyNumberFormat="1" applyFont="1" applyFill="1" applyAlignment="1">
      <alignment horizontal="center" vertical="center"/>
    </xf>
    <xf numFmtId="0" fontId="217" fillId="4" borderId="0" xfId="5" applyFont="1" applyFill="1" applyAlignment="1">
      <alignment horizontal="center" vertical="center"/>
    </xf>
    <xf numFmtId="0" fontId="224" fillId="0" borderId="106" xfId="5" applyFont="1" applyBorder="1" applyAlignment="1">
      <alignment horizontal="center" vertical="center"/>
    </xf>
    <xf numFmtId="0" fontId="211" fillId="0" borderId="90" xfId="5" applyFont="1" applyBorder="1" applyAlignment="1">
      <alignment horizontal="center" vertical="center"/>
    </xf>
    <xf numFmtId="3" fontId="31" fillId="7" borderId="8" xfId="1" applyNumberFormat="1" applyFont="1" applyFill="1" applyBorder="1" applyAlignment="1" applyProtection="1">
      <alignment horizontal="right" vertical="center"/>
      <protection locked="0"/>
    </xf>
    <xf numFmtId="0" fontId="0" fillId="0" borderId="0" xfId="0" applyAlignment="1">
      <alignment horizontal="right" vertical="center"/>
    </xf>
    <xf numFmtId="0" fontId="74" fillId="0" borderId="0" xfId="0" applyFont="1" applyAlignment="1">
      <alignment vertical="center"/>
    </xf>
    <xf numFmtId="0" fontId="0" fillId="0" borderId="0" xfId="0" applyAlignment="1">
      <alignment horizontal="left" vertical="center"/>
    </xf>
    <xf numFmtId="0" fontId="88" fillId="0" borderId="0" xfId="0" applyFont="1" applyAlignment="1">
      <alignment vertical="center"/>
    </xf>
    <xf numFmtId="0" fontId="88" fillId="4" borderId="0" xfId="5" applyFont="1" applyFill="1" applyAlignment="1">
      <alignment horizontal="left" vertical="center"/>
    </xf>
    <xf numFmtId="0" fontId="88" fillId="4" borderId="0" xfId="5" applyFont="1" applyFill="1">
      <alignment vertical="center"/>
    </xf>
    <xf numFmtId="0" fontId="88" fillId="0" borderId="0" xfId="0" applyFont="1"/>
    <xf numFmtId="0" fontId="88" fillId="0" borderId="7" xfId="0" applyFont="1" applyBorder="1"/>
    <xf numFmtId="180" fontId="88" fillId="0" borderId="0" xfId="0" applyNumberFormat="1" applyFont="1" applyAlignment="1">
      <alignment vertical="center"/>
    </xf>
    <xf numFmtId="0" fontId="260" fillId="4" borderId="0" xfId="5" applyFont="1" applyFill="1" applyAlignment="1">
      <alignment horizontal="left" vertical="center"/>
    </xf>
    <xf numFmtId="0" fontId="39" fillId="0" borderId="0" xfId="1" applyFont="1">
      <alignment vertical="center"/>
    </xf>
    <xf numFmtId="0" fontId="146" fillId="0" borderId="0" xfId="0" applyFont="1" applyAlignment="1">
      <alignment horizontal="left" vertical="center" wrapText="1"/>
    </xf>
    <xf numFmtId="0" fontId="26" fillId="0" borderId="0" xfId="1" applyFont="1" applyAlignment="1">
      <alignment horizontal="left" vertical="center" wrapText="1"/>
    </xf>
    <xf numFmtId="0" fontId="97" fillId="0" borderId="0" xfId="1" applyFont="1" applyAlignment="1">
      <alignment horizontal="left" vertical="center" wrapText="1"/>
    </xf>
    <xf numFmtId="0" fontId="26" fillId="0" borderId="0" xfId="1" applyFont="1">
      <alignment vertical="center"/>
    </xf>
    <xf numFmtId="0" fontId="107" fillId="0" borderId="0" xfId="1" applyFont="1" applyAlignment="1">
      <alignment horizontal="right" vertical="top"/>
    </xf>
    <xf numFmtId="0" fontId="14" fillId="0" borderId="0" xfId="1" applyFont="1" applyAlignment="1">
      <alignment vertical="center" wrapText="1"/>
    </xf>
    <xf numFmtId="0" fontId="14" fillId="0" borderId="0" xfId="1" applyFont="1">
      <alignment vertical="center"/>
    </xf>
    <xf numFmtId="0" fontId="17" fillId="0" borderId="0" xfId="1" applyFont="1" applyAlignment="1">
      <alignment vertical="center" wrapText="1"/>
    </xf>
    <xf numFmtId="0" fontId="32" fillId="0" borderId="0" xfId="1" applyFont="1" applyAlignment="1">
      <alignment vertical="center" wrapText="1"/>
    </xf>
    <xf numFmtId="0" fontId="69" fillId="0" borderId="0" xfId="1" applyFont="1" applyAlignment="1">
      <alignment horizontal="center" vertical="center" wrapText="1"/>
    </xf>
    <xf numFmtId="0" fontId="14" fillId="0" borderId="0" xfId="0" applyFont="1" applyAlignment="1">
      <alignment vertical="center"/>
    </xf>
    <xf numFmtId="0" fontId="85" fillId="0" borderId="0" xfId="0" applyFont="1" applyAlignment="1">
      <alignment horizontal="left" vertical="center" wrapText="1"/>
    </xf>
    <xf numFmtId="188" fontId="104" fillId="0" borderId="0" xfId="0" applyNumberFormat="1" applyFont="1" applyAlignment="1">
      <alignment horizontal="left" vertical="center" wrapText="1" indent="1"/>
    </xf>
    <xf numFmtId="181" fontId="104" fillId="0" borderId="0" xfId="0" applyNumberFormat="1" applyFont="1" applyAlignment="1">
      <alignment horizontal="left" vertical="center" wrapText="1" indent="2"/>
    </xf>
    <xf numFmtId="181" fontId="80" fillId="0" borderId="0" xfId="0" applyNumberFormat="1" applyFont="1" applyAlignment="1">
      <alignment horizontal="left" vertical="center" wrapText="1" indent="2"/>
    </xf>
    <xf numFmtId="0" fontId="12" fillId="0" borderId="0" xfId="1" applyFont="1" applyAlignment="1">
      <alignment horizontal="center" vertical="center"/>
    </xf>
    <xf numFmtId="0" fontId="0" fillId="0" borderId="0" xfId="0" applyAlignment="1">
      <alignment horizontal="center" vertical="center"/>
    </xf>
    <xf numFmtId="0" fontId="85" fillId="0" borderId="0" xfId="0" applyFont="1" applyAlignment="1">
      <alignment horizontal="left" vertical="center" indent="1" shrinkToFit="1"/>
    </xf>
    <xf numFmtId="0" fontId="0" fillId="0" borderId="0" xfId="0" applyAlignment="1">
      <alignment horizontal="left" vertical="center" indent="1" shrinkToFit="1"/>
    </xf>
    <xf numFmtId="0" fontId="14" fillId="0" borderId="0" xfId="1" applyFont="1" applyAlignment="1">
      <alignment horizontal="center" vertical="center"/>
    </xf>
    <xf numFmtId="184" fontId="85" fillId="0" borderId="0" xfId="0" applyNumberFormat="1" applyFont="1" applyAlignment="1">
      <alignment horizontal="left" vertical="center" wrapText="1"/>
    </xf>
    <xf numFmtId="179" fontId="85" fillId="0" borderId="0" xfId="0" applyNumberFormat="1" applyFont="1" applyAlignment="1">
      <alignment horizontal="left" vertical="center" wrapText="1"/>
    </xf>
    <xf numFmtId="181" fontId="86" fillId="0" borderId="0" xfId="0" applyNumberFormat="1" applyFont="1" applyAlignment="1">
      <alignment horizontal="center" vertical="center"/>
    </xf>
    <xf numFmtId="0" fontId="104" fillId="0" borderId="0" xfId="0" applyFont="1" applyAlignment="1">
      <alignment horizontal="center" vertical="center"/>
    </xf>
    <xf numFmtId="181" fontId="86" fillId="0" borderId="0" xfId="0" applyNumberFormat="1" applyFont="1" applyAlignment="1">
      <alignment horizontal="center" vertical="center" wrapText="1"/>
    </xf>
    <xf numFmtId="0" fontId="104" fillId="0" borderId="0" xfId="0" applyFont="1" applyAlignment="1">
      <alignment horizontal="center" vertical="center" wrapText="1"/>
    </xf>
    <xf numFmtId="0" fontId="104" fillId="0" borderId="0" xfId="0" applyFont="1" applyAlignment="1">
      <alignment horizontal="center" vertical="center" shrinkToFit="1"/>
    </xf>
    <xf numFmtId="181" fontId="104" fillId="0" borderId="0" xfId="0" applyNumberFormat="1" applyFont="1" applyAlignment="1">
      <alignment horizontal="center" vertical="center" shrinkToFit="1"/>
    </xf>
    <xf numFmtId="0" fontId="12" fillId="0" borderId="0" xfId="1" applyFont="1" applyAlignment="1">
      <alignment vertical="center" wrapText="1"/>
    </xf>
    <xf numFmtId="0" fontId="22" fillId="0" borderId="0" xfId="1" applyFont="1" applyAlignment="1">
      <alignment horizontal="center" vertical="center"/>
    </xf>
    <xf numFmtId="0" fontId="11" fillId="0" borderId="0" xfId="1" applyFont="1" applyAlignment="1">
      <alignment vertical="center" wrapText="1"/>
    </xf>
    <xf numFmtId="0" fontId="0" fillId="0" borderId="0" xfId="0" applyAlignment="1">
      <alignment horizontal="center" vertical="center" wrapText="1"/>
    </xf>
    <xf numFmtId="181" fontId="104" fillId="0" borderId="0" xfId="0" applyNumberFormat="1" applyFont="1" applyAlignment="1">
      <alignment horizontal="center" vertical="center" wrapText="1"/>
    </xf>
    <xf numFmtId="181" fontId="80" fillId="0" borderId="0" xfId="0" applyNumberFormat="1" applyFont="1" applyAlignment="1">
      <alignment horizontal="center" vertical="center" wrapText="1"/>
    </xf>
    <xf numFmtId="0" fontId="150" fillId="0" borderId="0" xfId="1" applyFont="1" applyAlignment="1">
      <alignment horizontal="left" vertical="top"/>
    </xf>
    <xf numFmtId="0" fontId="84" fillId="0" borderId="0" xfId="1" applyFont="1" applyAlignment="1">
      <alignment horizontal="distributed" vertical="center" wrapText="1" indent="6"/>
    </xf>
    <xf numFmtId="0" fontId="84" fillId="0" borderId="0" xfId="1" applyFont="1" applyAlignment="1">
      <alignment horizontal="left" vertical="center" wrapText="1" indent="1"/>
    </xf>
    <xf numFmtId="0" fontId="85" fillId="0" borderId="0" xfId="0" applyFont="1" applyAlignment="1">
      <alignment horizontal="left" vertical="center" wrapText="1" indent="1"/>
    </xf>
    <xf numFmtId="0" fontId="20" fillId="0" borderId="0" xfId="1" applyFont="1" applyAlignment="1">
      <alignment horizontal="left" vertical="center"/>
    </xf>
    <xf numFmtId="0" fontId="98" fillId="0" borderId="0" xfId="1" applyFont="1" applyAlignment="1">
      <alignment horizontal="left" vertical="top"/>
    </xf>
    <xf numFmtId="0" fontId="21" fillId="0" borderId="0" xfId="1" applyFont="1">
      <alignment vertical="center"/>
    </xf>
    <xf numFmtId="0" fontId="98" fillId="0" borderId="0" xfId="1" applyFont="1" applyAlignment="1">
      <alignment horizontal="right" vertical="top"/>
    </xf>
    <xf numFmtId="0" fontId="16" fillId="0" borderId="0" xfId="1" applyFont="1" applyAlignment="1">
      <alignment horizontal="left" vertical="center"/>
    </xf>
    <xf numFmtId="0" fontId="12" fillId="0" borderId="138" xfId="1" applyFont="1" applyBorder="1" applyAlignment="1">
      <alignment vertical="center" wrapText="1"/>
    </xf>
    <xf numFmtId="0" fontId="31" fillId="0" borderId="0" xfId="1" applyFont="1" applyAlignment="1"/>
    <xf numFmtId="0" fontId="82" fillId="0" borderId="0" xfId="1" applyFont="1" applyAlignment="1">
      <alignment horizontal="center" vertical="center" wrapText="1"/>
    </xf>
    <xf numFmtId="0" fontId="0" fillId="0" borderId="0" xfId="0" applyAlignment="1">
      <alignment vertical="center" wrapText="1"/>
    </xf>
    <xf numFmtId="0" fontId="83" fillId="0" borderId="0" xfId="0" applyFont="1" applyAlignment="1">
      <alignment horizontal="center" vertical="center"/>
    </xf>
    <xf numFmtId="0" fontId="79" fillId="0" borderId="0" xfId="0" applyFont="1" applyAlignment="1">
      <alignment horizontal="center" vertical="center"/>
    </xf>
    <xf numFmtId="0" fontId="248" fillId="0" borderId="0" xfId="0" applyFont="1"/>
    <xf numFmtId="0" fontId="83" fillId="0" borderId="0" xfId="0" applyFont="1"/>
    <xf numFmtId="0" fontId="33" fillId="0" borderId="0" xfId="0" applyFont="1" applyAlignment="1">
      <alignment horizontal="center" vertical="center"/>
    </xf>
    <xf numFmtId="0" fontId="21" fillId="0" borderId="0" xfId="1" applyFont="1" applyAlignment="1">
      <alignment horizontal="center" vertical="center"/>
    </xf>
    <xf numFmtId="0" fontId="14" fillId="0" borderId="0" xfId="1" applyFont="1" applyAlignment="1">
      <alignment horizontal="center" vertical="center" wrapText="1"/>
    </xf>
    <xf numFmtId="0" fontId="143" fillId="0" borderId="0" xfId="0" applyFont="1"/>
    <xf numFmtId="0" fontId="89" fillId="0" borderId="6" xfId="0" applyFont="1" applyBorder="1" applyAlignment="1">
      <alignment vertical="center" wrapText="1"/>
    </xf>
    <xf numFmtId="0" fontId="96" fillId="0" borderId="0" xfId="0" applyFont="1" applyAlignment="1">
      <alignment horizontal="center" vertical="center"/>
    </xf>
    <xf numFmtId="0" fontId="89" fillId="0" borderId="0" xfId="0" applyFont="1" applyAlignment="1">
      <alignment horizontal="left" vertical="center"/>
    </xf>
    <xf numFmtId="0" fontId="88" fillId="0" borderId="0" xfId="0" applyFont="1" applyAlignment="1">
      <alignment horizontal="left"/>
    </xf>
    <xf numFmtId="0" fontId="12" fillId="0" borderId="0" xfId="1" applyFont="1" applyAlignment="1">
      <alignment horizontal="center" vertical="center" wrapText="1"/>
    </xf>
    <xf numFmtId="0" fontId="0" fillId="0" borderId="0" xfId="0" applyAlignment="1">
      <alignment shrinkToFit="1"/>
    </xf>
    <xf numFmtId="177" fontId="30" fillId="0" borderId="0" xfId="1" applyNumberFormat="1" applyFont="1" applyAlignment="1">
      <alignment vertical="center" wrapText="1"/>
    </xf>
    <xf numFmtId="0" fontId="14" fillId="0" borderId="0" xfId="0" applyFont="1" applyAlignment="1">
      <alignment vertical="center" wrapText="1" shrinkToFit="1"/>
    </xf>
    <xf numFmtId="0" fontId="103" fillId="0" borderId="0" xfId="0" applyFont="1" applyAlignment="1">
      <alignment vertical="center" wrapText="1"/>
    </xf>
    <xf numFmtId="179" fontId="23" fillId="0" borderId="0" xfId="0" applyNumberFormat="1" applyFont="1" applyAlignment="1">
      <alignment horizontal="center" vertical="center" shrinkToFit="1"/>
    </xf>
    <xf numFmtId="183" fontId="103" fillId="0" borderId="0" xfId="0" applyNumberFormat="1" applyFont="1" applyAlignment="1">
      <alignment vertical="center"/>
    </xf>
    <xf numFmtId="0" fontId="14" fillId="0" borderId="0" xfId="0" applyFont="1" applyAlignment="1">
      <alignment vertical="top" wrapText="1"/>
    </xf>
    <xf numFmtId="0" fontId="86" fillId="0" borderId="0" xfId="0" applyFont="1" applyAlignment="1">
      <alignment horizontal="left" vertical="center" shrinkToFit="1"/>
    </xf>
    <xf numFmtId="178" fontId="29" fillId="0" borderId="0" xfId="1" applyNumberFormat="1" applyFont="1" applyAlignment="1">
      <alignment horizontal="center" vertical="center"/>
    </xf>
    <xf numFmtId="177" fontId="26" fillId="0" borderId="0" xfId="1" applyNumberFormat="1" applyFont="1">
      <alignment vertical="center"/>
    </xf>
    <xf numFmtId="0" fontId="14" fillId="0" borderId="0" xfId="1" applyFont="1" applyAlignment="1">
      <alignment horizontal="right" vertical="top" wrapText="1"/>
    </xf>
    <xf numFmtId="0" fontId="26" fillId="0" borderId="0" xfId="1" applyFont="1" applyAlignment="1">
      <alignment horizontal="right" vertical="top" wrapText="1"/>
    </xf>
    <xf numFmtId="0" fontId="13" fillId="0" borderId="0" xfId="1" applyFont="1" applyAlignment="1">
      <alignment horizontal="right" vertical="top" wrapText="1"/>
    </xf>
    <xf numFmtId="0" fontId="67" fillId="0" borderId="0" xfId="1" applyFont="1" applyAlignment="1">
      <alignment horizontal="center" vertical="center" wrapText="1"/>
    </xf>
    <xf numFmtId="0" fontId="14" fillId="0" borderId="0" xfId="0" applyFont="1" applyAlignment="1">
      <alignment horizontal="center" vertical="top"/>
    </xf>
    <xf numFmtId="0" fontId="14" fillId="0" borderId="0" xfId="0" applyFont="1" applyAlignment="1">
      <alignment horizontal="left" vertical="top"/>
    </xf>
    <xf numFmtId="0" fontId="14" fillId="0" borderId="0" xfId="0" applyFont="1" applyAlignment="1">
      <alignment horizontal="right" vertical="top"/>
    </xf>
    <xf numFmtId="0" fontId="26" fillId="0" borderId="0" xfId="1" applyFont="1" applyAlignment="1">
      <alignment horizontal="right" vertical="top"/>
    </xf>
    <xf numFmtId="0" fontId="91" fillId="0" borderId="0" xfId="1" applyFont="1" applyAlignment="1">
      <alignment vertical="center" wrapText="1"/>
    </xf>
    <xf numFmtId="0" fontId="92" fillId="2" borderId="51" xfId="1" applyFont="1" applyFill="1" applyBorder="1" applyAlignment="1">
      <alignment horizontal="center" wrapText="1"/>
    </xf>
    <xf numFmtId="0" fontId="92" fillId="11" borderId="131" xfId="0" applyFont="1" applyFill="1" applyBorder="1" applyAlignment="1">
      <alignment horizontal="center" vertical="center" wrapText="1"/>
    </xf>
    <xf numFmtId="0" fontId="136" fillId="12" borderId="42" xfId="0" applyFont="1" applyFill="1" applyBorder="1" applyAlignment="1">
      <alignment horizontal="center"/>
    </xf>
    <xf numFmtId="0" fontId="91" fillId="0" borderId="0" xfId="1" applyFont="1" applyAlignment="1">
      <alignment horizontal="center" vertical="center" wrapText="1"/>
    </xf>
    <xf numFmtId="0" fontId="93" fillId="14" borderId="12" xfId="1" applyFont="1" applyFill="1" applyBorder="1" applyAlignment="1">
      <alignment horizontal="center" vertical="center" wrapText="1"/>
    </xf>
    <xf numFmtId="0" fontId="0" fillId="7" borderId="12" xfId="0" applyFill="1" applyBorder="1" applyAlignment="1">
      <alignment horizontal="center" wrapText="1"/>
    </xf>
    <xf numFmtId="0" fontId="140" fillId="7" borderId="13" xfId="0" applyFont="1" applyFill="1" applyBorder="1" applyAlignment="1">
      <alignment horizontal="right"/>
    </xf>
    <xf numFmtId="0" fontId="92" fillId="11" borderId="40" xfId="0" applyFont="1" applyFill="1" applyBorder="1" applyAlignment="1">
      <alignment horizontal="center" vertical="center" wrapText="1"/>
    </xf>
    <xf numFmtId="0" fontId="93" fillId="5" borderId="12" xfId="1" applyFont="1" applyFill="1" applyBorder="1" applyAlignment="1">
      <alignment horizontal="center" vertical="center" wrapText="1"/>
    </xf>
    <xf numFmtId="0" fontId="106" fillId="10" borderId="12" xfId="0" applyFont="1" applyFill="1" applyBorder="1" applyAlignment="1">
      <alignment wrapText="1"/>
    </xf>
    <xf numFmtId="0" fontId="190" fillId="10" borderId="13" xfId="0" applyFont="1" applyFill="1" applyBorder="1" applyAlignment="1">
      <alignment horizontal="right"/>
    </xf>
    <xf numFmtId="0" fontId="93" fillId="10" borderId="12" xfId="0" applyFont="1" applyFill="1" applyBorder="1" applyAlignment="1">
      <alignment horizontal="center" vertical="center" wrapText="1"/>
    </xf>
    <xf numFmtId="0" fontId="0" fillId="10" borderId="12" xfId="0" applyFill="1" applyBorder="1" applyAlignment="1">
      <alignment horizontal="center" vertical="center" wrapText="1"/>
    </xf>
    <xf numFmtId="0" fontId="94" fillId="10" borderId="14" xfId="0" applyFont="1" applyFill="1" applyBorder="1" applyAlignment="1">
      <alignment horizontal="center"/>
    </xf>
    <xf numFmtId="0" fontId="39" fillId="8" borderId="17" xfId="0" applyFont="1" applyFill="1" applyBorder="1" applyAlignment="1">
      <alignment horizontal="center" wrapText="1" shrinkToFit="1"/>
    </xf>
    <xf numFmtId="0" fontId="39" fillId="8" borderId="17" xfId="0" applyFont="1" applyFill="1" applyBorder="1" applyAlignment="1">
      <alignment horizontal="center" wrapText="1"/>
    </xf>
    <xf numFmtId="0" fontId="39" fillId="8" borderId="29" xfId="0" applyFont="1" applyFill="1" applyBorder="1" applyAlignment="1">
      <alignment horizontal="center" wrapText="1"/>
    </xf>
    <xf numFmtId="0" fontId="189" fillId="7" borderId="12" xfId="0" applyFont="1" applyFill="1" applyBorder="1" applyAlignment="1">
      <alignment horizontal="right" shrinkToFit="1"/>
    </xf>
    <xf numFmtId="0" fontId="140" fillId="7" borderId="13" xfId="0" applyFont="1" applyFill="1" applyBorder="1" applyAlignment="1">
      <alignment horizontal="right" vertical="center"/>
    </xf>
    <xf numFmtId="0" fontId="92" fillId="11" borderId="19" xfId="0" applyFont="1" applyFill="1" applyBorder="1" applyAlignment="1">
      <alignment horizontal="center" vertical="center" wrapText="1"/>
    </xf>
    <xf numFmtId="0" fontId="189" fillId="10" borderId="12" xfId="0" applyFont="1" applyFill="1" applyBorder="1" applyAlignment="1">
      <alignment horizontal="right" shrinkToFit="1"/>
    </xf>
    <xf numFmtId="0" fontId="93" fillId="10" borderId="0" xfId="0" applyFont="1" applyFill="1" applyAlignment="1">
      <alignment horizontal="center" vertical="center" wrapText="1"/>
    </xf>
    <xf numFmtId="0" fontId="0" fillId="10" borderId="0" xfId="0" applyFill="1" applyAlignment="1">
      <alignment horizontal="center" vertical="center" wrapText="1"/>
    </xf>
    <xf numFmtId="0" fontId="189" fillId="10" borderId="18" xfId="0" applyFont="1" applyFill="1" applyBorder="1" applyAlignment="1">
      <alignment horizontal="center" vertical="center" shrinkToFit="1"/>
    </xf>
    <xf numFmtId="0" fontId="94" fillId="10" borderId="6" xfId="0" applyFont="1" applyFill="1" applyBorder="1" applyAlignment="1">
      <alignment horizontal="center" shrinkToFit="1"/>
    </xf>
    <xf numFmtId="0" fontId="94" fillId="8" borderId="13" xfId="0" applyFont="1" applyFill="1" applyBorder="1" applyAlignment="1">
      <alignment horizontal="center" shrinkToFit="1"/>
    </xf>
    <xf numFmtId="0" fontId="0" fillId="7" borderId="46" xfId="0" applyFill="1" applyBorder="1" applyAlignment="1">
      <alignment horizontal="center"/>
    </xf>
    <xf numFmtId="187" fontId="188" fillId="7" borderId="61" xfId="1" applyNumberFormat="1" applyFont="1" applyFill="1" applyBorder="1" applyAlignment="1">
      <alignment horizontal="center"/>
    </xf>
    <xf numFmtId="187" fontId="91" fillId="7" borderId="61" xfId="0" applyNumberFormat="1" applyFont="1" applyFill="1" applyBorder="1" applyAlignment="1">
      <alignment horizontal="center"/>
    </xf>
    <xf numFmtId="0" fontId="53" fillId="7" borderId="38" xfId="1" applyFont="1" applyFill="1" applyBorder="1" applyAlignment="1">
      <alignment horizontal="right"/>
    </xf>
    <xf numFmtId="0" fontId="67" fillId="5" borderId="60" xfId="1" applyFont="1" applyFill="1" applyBorder="1" applyAlignment="1">
      <alignment horizontal="center" vertical="center" wrapText="1"/>
    </xf>
    <xf numFmtId="0" fontId="144" fillId="10" borderId="46" xfId="0" applyFont="1" applyFill="1" applyBorder="1" applyAlignment="1">
      <alignment horizontal="center" vertical="center" wrapText="1"/>
    </xf>
    <xf numFmtId="0" fontId="80" fillId="10" borderId="46" xfId="0" applyFont="1" applyFill="1" applyBorder="1" applyAlignment="1">
      <alignment horizontal="center" vertical="center" wrapText="1"/>
    </xf>
    <xf numFmtId="0" fontId="53" fillId="10" borderId="38" xfId="1" applyFont="1" applyFill="1" applyBorder="1" applyAlignment="1">
      <alignment horizontal="right"/>
    </xf>
    <xf numFmtId="0" fontId="62" fillId="10" borderId="130" xfId="0" applyFont="1" applyFill="1" applyBorder="1" applyAlignment="1">
      <alignment horizontal="center" vertical="center" wrapText="1" shrinkToFit="1"/>
    </xf>
    <xf numFmtId="0" fontId="53" fillId="10" borderId="134" xfId="1" applyFont="1" applyFill="1" applyBorder="1" applyAlignment="1">
      <alignment horizontal="right"/>
    </xf>
    <xf numFmtId="0" fontId="53" fillId="10" borderId="60" xfId="1" applyFont="1" applyFill="1" applyBorder="1" applyAlignment="1">
      <alignment horizontal="right"/>
    </xf>
    <xf numFmtId="0" fontId="34" fillId="7" borderId="0" xfId="1" applyFont="1" applyFill="1" applyAlignment="1">
      <alignment horizontal="left" vertical="top" wrapText="1"/>
    </xf>
    <xf numFmtId="0" fontId="34" fillId="7" borderId="5" xfId="1" applyFont="1" applyFill="1" applyBorder="1" applyAlignment="1">
      <alignment horizontal="right" wrapText="1"/>
    </xf>
    <xf numFmtId="0" fontId="69" fillId="9" borderId="19" xfId="1" applyFont="1" applyFill="1" applyBorder="1" applyAlignment="1">
      <alignment horizontal="center" vertical="center" wrapText="1"/>
    </xf>
    <xf numFmtId="0" fontId="64" fillId="10" borderId="43" xfId="0" applyFont="1" applyFill="1" applyBorder="1" applyAlignment="1">
      <alignment horizontal="center" vertical="center"/>
    </xf>
    <xf numFmtId="0" fontId="15" fillId="10" borderId="43" xfId="0" applyFont="1" applyFill="1" applyBorder="1" applyAlignment="1">
      <alignment vertical="center"/>
    </xf>
    <xf numFmtId="0" fontId="26" fillId="10" borderId="43" xfId="1" applyFont="1" applyFill="1" applyBorder="1" applyAlignment="1">
      <alignment horizontal="left" vertical="center"/>
    </xf>
    <xf numFmtId="0" fontId="17" fillId="10" borderId="43" xfId="0" applyFont="1" applyFill="1" applyBorder="1" applyAlignment="1">
      <alignment horizontal="center" vertical="center"/>
    </xf>
    <xf numFmtId="0" fontId="17" fillId="10" borderId="44" xfId="0" applyFont="1" applyFill="1" applyBorder="1" applyAlignment="1">
      <alignment horizontal="center" vertical="center"/>
    </xf>
    <xf numFmtId="0" fontId="69" fillId="9" borderId="0" xfId="1" applyFont="1" applyFill="1" applyAlignment="1">
      <alignment horizontal="center" vertical="center" wrapText="1"/>
    </xf>
    <xf numFmtId="0" fontId="24" fillId="10" borderId="19" xfId="0" applyFont="1" applyFill="1" applyBorder="1" applyAlignment="1">
      <alignment horizontal="center" vertical="center" shrinkToFit="1"/>
    </xf>
    <xf numFmtId="0" fontId="105" fillId="10" borderId="19" xfId="1" applyFont="1" applyFill="1" applyBorder="1" applyAlignment="1">
      <alignment horizontal="center" vertical="center"/>
    </xf>
    <xf numFmtId="0" fontId="88" fillId="10" borderId="6" xfId="0" applyFont="1" applyFill="1" applyBorder="1" applyAlignment="1">
      <alignment horizontal="left" indent="1"/>
    </xf>
    <xf numFmtId="0" fontId="88" fillId="10" borderId="0" xfId="0" applyFont="1" applyFill="1" applyAlignment="1">
      <alignment horizontal="left" indent="1"/>
    </xf>
    <xf numFmtId="0" fontId="0" fillId="8" borderId="7" xfId="0" applyFill="1" applyBorder="1" applyAlignment="1">
      <alignment horizontal="left" indent="1"/>
    </xf>
    <xf numFmtId="0" fontId="26" fillId="4" borderId="0" xfId="1" applyFont="1" applyFill="1" applyAlignment="1">
      <alignment horizontal="left" vertical="top" wrapText="1"/>
    </xf>
    <xf numFmtId="0" fontId="26" fillId="4" borderId="5" xfId="1" applyFont="1" applyFill="1" applyBorder="1" applyAlignment="1">
      <alignment horizontal="left" vertical="top" wrapText="1"/>
    </xf>
    <xf numFmtId="0" fontId="34" fillId="4" borderId="0" xfId="1" applyFont="1" applyFill="1" applyAlignment="1">
      <alignment horizontal="left" vertical="top" wrapText="1"/>
    </xf>
    <xf numFmtId="0" fontId="34" fillId="4" borderId="5" xfId="1" applyFont="1" applyFill="1" applyBorder="1" applyAlignment="1">
      <alignment horizontal="left" vertical="top" wrapText="1"/>
    </xf>
    <xf numFmtId="0" fontId="88" fillId="0" borderId="6" xfId="0" applyFont="1" applyBorder="1" applyAlignment="1">
      <alignment horizontal="left" vertical="top" wrapText="1" indent="1"/>
    </xf>
    <xf numFmtId="0" fontId="88" fillId="0" borderId="0" xfId="0" applyFont="1" applyAlignment="1">
      <alignment horizontal="left" vertical="top" wrapText="1" indent="1"/>
    </xf>
    <xf numFmtId="0" fontId="0" fillId="0" borderId="7" xfId="0" applyBorder="1" applyAlignment="1">
      <alignment horizontal="left" vertical="top" wrapText="1" indent="1"/>
    </xf>
    <xf numFmtId="0" fontId="15" fillId="0" borderId="6" xfId="0" applyFont="1" applyBorder="1" applyAlignment="1">
      <alignment horizontal="left" vertical="center"/>
    </xf>
    <xf numFmtId="0" fontId="15" fillId="0" borderId="0" xfId="0" applyFont="1" applyAlignment="1">
      <alignment horizontal="left" vertical="center"/>
    </xf>
    <xf numFmtId="0" fontId="26" fillId="4" borderId="0" xfId="1" applyFont="1" applyFill="1" applyAlignment="1">
      <alignment horizontal="left" vertical="top"/>
    </xf>
    <xf numFmtId="0" fontId="26" fillId="4" borderId="5" xfId="1" applyFont="1" applyFill="1" applyBorder="1" applyAlignment="1">
      <alignment horizontal="left" vertical="top"/>
    </xf>
    <xf numFmtId="0" fontId="107" fillId="4" borderId="0" xfId="1" applyFont="1" applyFill="1" applyAlignment="1">
      <alignment horizontal="left" vertical="top" wrapText="1"/>
    </xf>
    <xf numFmtId="0" fontId="26" fillId="4" borderId="0" xfId="1" applyFont="1" applyFill="1">
      <alignment vertical="center"/>
    </xf>
    <xf numFmtId="0" fontId="34" fillId="0" borderId="72" xfId="1" applyFont="1" applyBorder="1" applyAlignment="1">
      <alignment horizontal="left" vertical="top" wrapText="1"/>
    </xf>
    <xf numFmtId="0" fontId="125" fillId="0" borderId="0" xfId="1" applyFont="1" applyAlignment="1">
      <alignment horizontal="center" wrapText="1"/>
    </xf>
    <xf numFmtId="0" fontId="26" fillId="4" borderId="0" xfId="1" applyFont="1" applyFill="1" applyAlignment="1">
      <alignment horizontal="right" vertical="center"/>
    </xf>
    <xf numFmtId="0" fontId="14" fillId="0" borderId="0" xfId="0" applyFont="1" applyAlignment="1">
      <alignment horizontal="right" vertical="center"/>
    </xf>
    <xf numFmtId="3" fontId="31" fillId="0" borderId="8" xfId="1" applyNumberFormat="1" applyFont="1" applyBorder="1" applyAlignment="1">
      <alignment horizontal="right" vertical="center"/>
    </xf>
    <xf numFmtId="0" fontId="85" fillId="7" borderId="0" xfId="0" applyFont="1" applyFill="1" applyAlignment="1">
      <alignment horizontal="left" vertical="top" wrapText="1"/>
    </xf>
    <xf numFmtId="0" fontId="85" fillId="7" borderId="5" xfId="0" applyFont="1" applyFill="1" applyBorder="1" applyAlignment="1">
      <alignment horizontal="left" vertical="top" wrapText="1"/>
    </xf>
    <xf numFmtId="0" fontId="14" fillId="0" borderId="0" xfId="1" applyFont="1" applyAlignment="1">
      <alignment horizontal="right" vertical="center" wrapText="1"/>
    </xf>
    <xf numFmtId="0" fontId="125" fillId="0" borderId="0" xfId="1" applyFont="1" applyAlignment="1">
      <alignment vertical="top"/>
    </xf>
    <xf numFmtId="0" fontId="125" fillId="0" borderId="0" xfId="1" applyFont="1" applyAlignment="1">
      <alignment horizontal="left" vertical="top"/>
    </xf>
    <xf numFmtId="185" fontId="31" fillId="0" borderId="8" xfId="1" applyNumberFormat="1" applyFont="1" applyBorder="1" applyAlignment="1">
      <alignment horizontal="right" vertical="center" indent="1" shrinkToFit="1"/>
    </xf>
    <xf numFmtId="180" fontId="31" fillId="0" borderId="8" xfId="1" applyNumberFormat="1" applyFont="1" applyBorder="1" applyAlignment="1">
      <alignment horizontal="right" vertical="center" indent="1" shrinkToFit="1"/>
    </xf>
    <xf numFmtId="0" fontId="125" fillId="0" borderId="0" xfId="1" applyFont="1" applyAlignment="1">
      <alignment horizontal="right" vertical="top" wrapText="1"/>
    </xf>
    <xf numFmtId="0" fontId="14" fillId="0" borderId="6" xfId="1" applyFont="1" applyBorder="1" applyAlignment="1">
      <alignment horizontal="left" vertical="center"/>
    </xf>
    <xf numFmtId="0" fontId="14" fillId="0" borderId="0" xfId="1" applyFont="1" applyAlignment="1">
      <alignment horizontal="left" vertical="center"/>
    </xf>
    <xf numFmtId="0" fontId="56" fillId="0" borderId="0" xfId="1" applyFont="1" applyAlignment="1">
      <alignment horizontal="left"/>
    </xf>
    <xf numFmtId="0" fontId="51" fillId="0" borderId="0" xfId="1" applyFont="1" applyAlignment="1">
      <alignment horizontal="left" vertical="center"/>
    </xf>
    <xf numFmtId="0" fontId="24" fillId="0" borderId="0" xfId="1" applyFont="1" applyAlignment="1">
      <alignment horizontal="center" vertical="center"/>
    </xf>
    <xf numFmtId="0" fontId="172" fillId="0" borderId="5" xfId="0" applyFont="1" applyBorder="1" applyAlignment="1">
      <alignment horizontal="right"/>
    </xf>
    <xf numFmtId="0" fontId="245" fillId="0" borderId="5" xfId="0" applyFont="1" applyBorder="1" applyAlignment="1">
      <alignment horizontal="right"/>
    </xf>
    <xf numFmtId="0" fontId="25" fillId="4" borderId="0" xfId="1" applyFont="1" applyFill="1" applyAlignment="1">
      <alignment horizontal="right"/>
    </xf>
    <xf numFmtId="0" fontId="61" fillId="0" borderId="0" xfId="0" applyFont="1" applyAlignment="1">
      <alignment horizontal="left" vertical="top" wrapText="1"/>
    </xf>
    <xf numFmtId="0" fontId="177" fillId="0" borderId="0" xfId="1" applyFont="1" applyAlignment="1">
      <alignment horizontal="right"/>
    </xf>
    <xf numFmtId="0" fontId="85" fillId="7" borderId="8" xfId="0" applyFont="1" applyFill="1" applyBorder="1" applyAlignment="1">
      <alignment horizontal="left" vertical="top" wrapText="1"/>
    </xf>
    <xf numFmtId="0" fontId="85" fillId="7" borderId="9" xfId="0" applyFont="1" applyFill="1" applyBorder="1" applyAlignment="1">
      <alignment horizontal="left" vertical="top" wrapText="1"/>
    </xf>
    <xf numFmtId="0" fontId="26" fillId="4" borderId="8" xfId="1" applyFont="1" applyFill="1" applyBorder="1" applyAlignment="1">
      <alignment horizontal="left" vertical="top" wrapText="1"/>
    </xf>
    <xf numFmtId="0" fontId="26" fillId="7" borderId="4" xfId="1" applyFont="1" applyFill="1" applyBorder="1">
      <alignment vertical="center"/>
    </xf>
    <xf numFmtId="0" fontId="69" fillId="9" borderId="20" xfId="1" applyFont="1" applyFill="1" applyBorder="1" applyAlignment="1">
      <alignment horizontal="center" vertical="center" wrapText="1"/>
    </xf>
    <xf numFmtId="0" fontId="26" fillId="4" borderId="17" xfId="1" applyFont="1" applyFill="1" applyBorder="1" applyAlignment="1">
      <alignment horizontal="left" vertical="top" wrapText="1"/>
    </xf>
    <xf numFmtId="0" fontId="53" fillId="7" borderId="20" xfId="1" applyFont="1" applyFill="1" applyBorder="1" applyAlignment="1">
      <alignment horizontal="right"/>
    </xf>
    <xf numFmtId="0" fontId="18" fillId="4" borderId="0" xfId="0" applyFont="1" applyFill="1" applyAlignment="1">
      <alignment vertical="center" wrapText="1"/>
    </xf>
    <xf numFmtId="0" fontId="18" fillId="4" borderId="8" xfId="0" applyFont="1" applyFill="1" applyBorder="1" applyAlignment="1">
      <alignment vertical="center" wrapText="1"/>
    </xf>
    <xf numFmtId="0" fontId="18" fillId="4" borderId="11" xfId="0" applyFont="1" applyFill="1" applyBorder="1" applyAlignment="1">
      <alignment vertical="center" wrapText="1"/>
    </xf>
    <xf numFmtId="0" fontId="25" fillId="7" borderId="12" xfId="1" applyFont="1" applyFill="1" applyBorder="1" applyAlignment="1">
      <alignment horizontal="left" vertical="center"/>
    </xf>
    <xf numFmtId="0" fontId="34" fillId="7" borderId="12" xfId="1" applyFont="1" applyFill="1" applyBorder="1" applyAlignment="1">
      <alignment horizontal="left" vertical="top" wrapText="1"/>
    </xf>
    <xf numFmtId="0" fontId="34" fillId="7" borderId="13" xfId="1" applyFont="1" applyFill="1" applyBorder="1" applyAlignment="1">
      <alignment horizontal="left" vertical="top" wrapText="1"/>
    </xf>
    <xf numFmtId="0" fontId="14" fillId="7" borderId="12" xfId="0" applyFont="1" applyFill="1" applyBorder="1" applyAlignment="1">
      <alignment vertical="center"/>
    </xf>
    <xf numFmtId="0" fontId="14" fillId="10" borderId="12" xfId="0" applyFont="1" applyFill="1" applyBorder="1" applyAlignment="1">
      <alignment vertical="center"/>
    </xf>
    <xf numFmtId="0" fontId="26" fillId="10" borderId="12" xfId="1" applyFont="1" applyFill="1" applyBorder="1" applyAlignment="1">
      <alignment horizontal="left" vertical="center"/>
    </xf>
    <xf numFmtId="0" fontId="15" fillId="10" borderId="0" xfId="0" applyFont="1" applyFill="1" applyAlignment="1">
      <alignment vertical="center"/>
    </xf>
    <xf numFmtId="0" fontId="14" fillId="10" borderId="12" xfId="1" applyFont="1" applyFill="1" applyBorder="1" applyAlignment="1">
      <alignment horizontal="center" vertical="center"/>
    </xf>
    <xf numFmtId="0" fontId="14" fillId="10" borderId="13" xfId="1" applyFont="1" applyFill="1" applyBorder="1" applyAlignment="1">
      <alignment horizontal="center" vertical="center"/>
    </xf>
    <xf numFmtId="0" fontId="44" fillId="10" borderId="18" xfId="0" applyFont="1" applyFill="1" applyBorder="1" applyAlignment="1">
      <alignment horizontal="center" vertical="center" shrinkToFit="1"/>
    </xf>
    <xf numFmtId="0" fontId="95" fillId="10" borderId="18" xfId="1" applyFont="1" applyFill="1" applyBorder="1" applyAlignment="1">
      <alignment horizontal="center" vertical="center"/>
    </xf>
    <xf numFmtId="0" fontId="88" fillId="10" borderId="14" xfId="1" applyFont="1" applyFill="1" applyBorder="1" applyAlignment="1">
      <alignment horizontal="left" indent="1"/>
    </xf>
    <xf numFmtId="0" fontId="88" fillId="10" borderId="0" xfId="1" applyFont="1" applyFill="1" applyAlignment="1">
      <alignment horizontal="left" indent="1"/>
    </xf>
    <xf numFmtId="0" fontId="24" fillId="10" borderId="0" xfId="1" applyFont="1" applyFill="1" applyAlignment="1">
      <alignment horizontal="left" vertical="center" wrapText="1"/>
    </xf>
    <xf numFmtId="0" fontId="24" fillId="10" borderId="7" xfId="1" applyFont="1" applyFill="1" applyBorder="1" applyAlignment="1">
      <alignment horizontal="left" vertical="center" wrapText="1"/>
    </xf>
    <xf numFmtId="0" fontId="34" fillId="4" borderId="0" xfId="1" applyFont="1" applyFill="1" applyAlignment="1">
      <alignment horizontal="left" vertical="top"/>
    </xf>
    <xf numFmtId="0" fontId="25" fillId="4" borderId="0" xfId="1" applyFont="1" applyFill="1" applyAlignment="1">
      <alignment horizontal="left" vertical="top"/>
    </xf>
    <xf numFmtId="0" fontId="25" fillId="4" borderId="5" xfId="1" applyFont="1" applyFill="1" applyBorder="1" applyAlignment="1">
      <alignment horizontal="left" vertical="top"/>
    </xf>
    <xf numFmtId="0" fontId="34" fillId="4" borderId="5" xfId="1" applyFont="1" applyFill="1" applyBorder="1" applyAlignment="1">
      <alignment horizontal="left" vertical="top"/>
    </xf>
    <xf numFmtId="186" fontId="14" fillId="0" borderId="17" xfId="1" applyNumberFormat="1" applyFont="1" applyBorder="1" applyAlignment="1">
      <alignment wrapText="1"/>
    </xf>
    <xf numFmtId="0" fontId="88" fillId="0" borderId="0" xfId="0" applyFont="1" applyAlignment="1">
      <alignment horizontal="right" vertical="center"/>
    </xf>
    <xf numFmtId="0" fontId="43" fillId="4" borderId="6" xfId="1" applyFont="1" applyFill="1" applyBorder="1" applyAlignment="1">
      <alignment horizontal="right" vertical="top"/>
    </xf>
    <xf numFmtId="0" fontId="0" fillId="0" borderId="0" xfId="0" applyAlignment="1">
      <alignment horizontal="right"/>
    </xf>
    <xf numFmtId="0" fontId="128" fillId="0" borderId="0" xfId="1" applyFont="1" applyAlignment="1">
      <alignment horizontal="right" vertical="top"/>
    </xf>
    <xf numFmtId="0" fontId="43" fillId="4" borderId="0" xfId="1" applyFont="1" applyFill="1" applyAlignment="1">
      <alignment horizontal="right" vertical="top"/>
    </xf>
    <xf numFmtId="0" fontId="34" fillId="0" borderId="0" xfId="1" applyFont="1" applyAlignment="1">
      <alignment horizontal="left" vertical="top"/>
    </xf>
    <xf numFmtId="186" fontId="26" fillId="4" borderId="8" xfId="1" applyNumberFormat="1" applyFont="1" applyFill="1" applyBorder="1" applyAlignment="1">
      <alignment horizontal="center"/>
    </xf>
    <xf numFmtId="0" fontId="26" fillId="0" borderId="0" xfId="1" applyFont="1" applyAlignment="1">
      <alignment horizontal="right" vertical="center"/>
    </xf>
    <xf numFmtId="186" fontId="26" fillId="0" borderId="8" xfId="1" applyNumberFormat="1" applyFont="1" applyBorder="1" applyAlignment="1">
      <alignment horizontal="right" vertical="center"/>
    </xf>
    <xf numFmtId="0" fontId="138" fillId="0" borderId="5" xfId="0" applyFont="1" applyBorder="1" applyAlignment="1">
      <alignment horizontal="right"/>
    </xf>
    <xf numFmtId="0" fontId="78" fillId="7" borderId="0" xfId="0" applyFont="1" applyFill="1" applyAlignment="1">
      <alignment horizontal="center" vertical="center"/>
    </xf>
    <xf numFmtId="186" fontId="26" fillId="0" borderId="0" xfId="1" applyNumberFormat="1" applyFont="1" applyAlignment="1"/>
    <xf numFmtId="0" fontId="34" fillId="0" borderId="0" xfId="1" applyFont="1" applyAlignment="1">
      <alignment horizontal="left" vertical="top" wrapText="1"/>
    </xf>
    <xf numFmtId="49" fontId="26" fillId="4" borderId="0" xfId="1" applyNumberFormat="1" applyFont="1" applyFill="1" applyAlignment="1">
      <alignment horizontal="center" vertical="center"/>
    </xf>
    <xf numFmtId="49" fontId="0" fillId="0" borderId="0" xfId="0" applyNumberFormat="1" applyAlignment="1">
      <alignment horizontal="center" vertical="center"/>
    </xf>
    <xf numFmtId="0" fontId="46" fillId="9" borderId="19" xfId="0" applyFont="1" applyFill="1" applyBorder="1" applyAlignment="1">
      <alignment horizontal="center" vertical="center" shrinkToFit="1"/>
    </xf>
    <xf numFmtId="0" fontId="34" fillId="4" borderId="8" xfId="1" applyFont="1" applyFill="1" applyBorder="1" applyAlignment="1">
      <alignment horizontal="left" vertical="top"/>
    </xf>
    <xf numFmtId="0" fontId="24" fillId="4" borderId="10" xfId="1" applyFont="1" applyFill="1" applyBorder="1" applyAlignment="1">
      <alignment horizontal="left" vertical="center" wrapText="1"/>
    </xf>
    <xf numFmtId="0" fontId="24" fillId="4" borderId="8" xfId="1" applyFont="1" applyFill="1" applyBorder="1" applyAlignment="1">
      <alignment horizontal="left" vertical="center" wrapText="1"/>
    </xf>
    <xf numFmtId="0" fontId="24" fillId="4" borderId="147" xfId="1" applyFont="1" applyFill="1" applyBorder="1" applyAlignment="1">
      <alignment horizontal="left" vertical="center" wrapText="1"/>
    </xf>
    <xf numFmtId="0" fontId="63" fillId="7" borderId="12" xfId="1" applyFont="1" applyFill="1" applyBorder="1" applyAlignment="1">
      <alignment horizontal="left" vertical="center"/>
    </xf>
    <xf numFmtId="0" fontId="15" fillId="7" borderId="12" xfId="0" applyFont="1" applyFill="1" applyBorder="1" applyAlignment="1">
      <alignment horizontal="left" vertical="center"/>
    </xf>
    <xf numFmtId="0" fontId="26" fillId="7" borderId="12" xfId="1" applyFont="1" applyFill="1" applyBorder="1" applyAlignment="1">
      <alignment horizontal="left" vertical="center"/>
    </xf>
    <xf numFmtId="0" fontId="26" fillId="7" borderId="12" xfId="1" applyFont="1" applyFill="1" applyBorder="1">
      <alignment vertical="center"/>
    </xf>
    <xf numFmtId="0" fontId="26" fillId="7" borderId="13" xfId="1" applyFont="1" applyFill="1" applyBorder="1">
      <alignment vertical="center"/>
    </xf>
    <xf numFmtId="0" fontId="69" fillId="9" borderId="18" xfId="1" applyFont="1" applyFill="1" applyBorder="1" applyAlignment="1">
      <alignment horizontal="center" vertical="center" wrapText="1"/>
    </xf>
    <xf numFmtId="0" fontId="15" fillId="10" borderId="1" xfId="0" applyFont="1" applyFill="1" applyBorder="1" applyAlignment="1">
      <alignment vertical="center"/>
    </xf>
    <xf numFmtId="0" fontId="26" fillId="10" borderId="12" xfId="1" applyFont="1" applyFill="1" applyBorder="1" applyAlignment="1">
      <alignment horizontal="left" vertical="center" wrapText="1"/>
    </xf>
    <xf numFmtId="0" fontId="34" fillId="10" borderId="12" xfId="1" applyFont="1" applyFill="1" applyBorder="1" applyAlignment="1">
      <alignment horizontal="left" vertical="top" wrapText="1"/>
    </xf>
    <xf numFmtId="0" fontId="34" fillId="10" borderId="13" xfId="1" applyFont="1" applyFill="1" applyBorder="1" applyAlignment="1">
      <alignment horizontal="left" vertical="top" wrapText="1"/>
    </xf>
    <xf numFmtId="0" fontId="88" fillId="10" borderId="12" xfId="1" applyFont="1" applyFill="1" applyBorder="1" applyAlignment="1">
      <alignment horizontal="left" indent="1"/>
    </xf>
    <xf numFmtId="0" fontId="24" fillId="10" borderId="12" xfId="1" applyFont="1" applyFill="1" applyBorder="1" applyAlignment="1">
      <alignment horizontal="left" vertical="center" wrapText="1"/>
    </xf>
    <xf numFmtId="0" fontId="27" fillId="0" borderId="0" xfId="1" applyFont="1" applyAlignment="1">
      <alignment horizontal="center" vertical="center"/>
    </xf>
    <xf numFmtId="0" fontId="26" fillId="0" borderId="0" xfId="1" applyFont="1" applyAlignment="1">
      <alignment horizontal="left" vertical="center"/>
    </xf>
    <xf numFmtId="0" fontId="78" fillId="0" borderId="0" xfId="1" applyFont="1" applyAlignment="1">
      <alignment horizontal="center"/>
    </xf>
    <xf numFmtId="0" fontId="26" fillId="4" borderId="5" xfId="1" applyFont="1" applyFill="1" applyBorder="1">
      <alignment vertical="center"/>
    </xf>
    <xf numFmtId="0" fontId="34" fillId="0" borderId="5" xfId="1" applyFont="1" applyBorder="1" applyAlignment="1">
      <alignment horizontal="left" vertical="top"/>
    </xf>
    <xf numFmtId="0" fontId="69" fillId="9" borderId="6" xfId="1" applyFont="1" applyFill="1" applyBorder="1" applyAlignment="1">
      <alignment horizontal="center" vertical="center" wrapText="1"/>
    </xf>
    <xf numFmtId="0" fontId="15" fillId="0" borderId="0" xfId="1" applyFont="1" applyAlignment="1">
      <alignment horizontal="right" vertical="center"/>
    </xf>
    <xf numFmtId="0" fontId="15" fillId="0" borderId="0" xfId="1" applyFont="1" applyAlignment="1">
      <alignment horizontal="left" vertical="center"/>
    </xf>
    <xf numFmtId="0" fontId="70" fillId="9" borderId="19" xfId="1" applyFont="1" applyFill="1" applyBorder="1" applyAlignment="1">
      <alignment horizontal="center" vertical="center"/>
    </xf>
    <xf numFmtId="0" fontId="50" fillId="0" borderId="5" xfId="1" applyFont="1" applyBorder="1" applyAlignment="1">
      <alignment horizontal="right" vertical="center"/>
    </xf>
    <xf numFmtId="0" fontId="70" fillId="9" borderId="6" xfId="1" applyFont="1" applyFill="1" applyBorder="1" applyAlignment="1">
      <alignment horizontal="center" vertical="center"/>
    </xf>
    <xf numFmtId="0" fontId="27" fillId="4" borderId="0" xfId="0" applyFont="1" applyFill="1" applyAlignment="1">
      <alignment horizontal="center" vertical="center"/>
    </xf>
    <xf numFmtId="0" fontId="68" fillId="9" borderId="19" xfId="1" applyFont="1" applyFill="1" applyBorder="1" applyAlignment="1">
      <alignment horizontal="center" vertical="center" wrapText="1"/>
    </xf>
    <xf numFmtId="0" fontId="26" fillId="4" borderId="0" xfId="1" applyFont="1" applyFill="1" applyAlignment="1">
      <alignment horizontal="left" vertical="center"/>
    </xf>
    <xf numFmtId="0" fontId="113" fillId="4" borderId="0" xfId="1" applyFont="1" applyFill="1" applyAlignment="1">
      <alignment horizontal="right" vertical="center"/>
    </xf>
    <xf numFmtId="0" fontId="79" fillId="7" borderId="0" xfId="0" applyFont="1" applyFill="1" applyAlignment="1">
      <alignment horizontal="left" vertical="top" wrapText="1"/>
    </xf>
    <xf numFmtId="0" fontId="79" fillId="7" borderId="5" xfId="0" applyFont="1" applyFill="1" applyBorder="1" applyAlignment="1">
      <alignment horizontal="left" vertical="top" wrapText="1"/>
    </xf>
    <xf numFmtId="0" fontId="67" fillId="9" borderId="19" xfId="1" applyFont="1" applyFill="1" applyBorder="1" applyAlignment="1">
      <alignment horizontal="center" vertical="center"/>
    </xf>
    <xf numFmtId="0" fontId="49" fillId="0" borderId="5" xfId="1" applyFont="1" applyBorder="1" applyAlignment="1">
      <alignment horizontal="center" vertical="center"/>
    </xf>
    <xf numFmtId="0" fontId="16" fillId="7" borderId="0" xfId="0" applyFont="1" applyFill="1" applyAlignment="1">
      <alignment horizontal="center"/>
    </xf>
    <xf numFmtId="0" fontId="16" fillId="7" borderId="5" xfId="0" applyFont="1" applyFill="1" applyBorder="1" applyAlignment="1">
      <alignment horizontal="center"/>
    </xf>
    <xf numFmtId="0" fontId="71" fillId="9" borderId="19" xfId="0" applyFont="1" applyFill="1" applyBorder="1" applyAlignment="1">
      <alignment horizontal="center" vertical="center"/>
    </xf>
    <xf numFmtId="0" fontId="46" fillId="0" borderId="5" xfId="0" applyFont="1" applyBorder="1" applyAlignment="1">
      <alignment horizontal="center" vertical="center"/>
    </xf>
    <xf numFmtId="0" fontId="26" fillId="4" borderId="0" xfId="1" applyFont="1" applyFill="1" applyAlignment="1">
      <alignment horizontal="center" vertical="center"/>
    </xf>
    <xf numFmtId="180" fontId="31" fillId="0" borderId="0" xfId="1" applyNumberFormat="1" applyFont="1" applyAlignment="1">
      <alignment horizontal="right" vertical="center"/>
    </xf>
    <xf numFmtId="0" fontId="16" fillId="7" borderId="0" xfId="0" applyFont="1" applyFill="1" applyAlignment="1">
      <alignment horizontal="center" vertical="top"/>
    </xf>
    <xf numFmtId="0" fontId="16" fillId="7" borderId="5" xfId="0" applyFont="1" applyFill="1" applyBorder="1" applyAlignment="1">
      <alignment horizontal="center" vertical="top"/>
    </xf>
    <xf numFmtId="0" fontId="126" fillId="4" borderId="0" xfId="1" applyFont="1" applyFill="1" applyAlignment="1">
      <alignment horizontal="left"/>
    </xf>
    <xf numFmtId="0" fontId="128" fillId="4" borderId="0" xfId="1" applyFont="1" applyFill="1" applyAlignment="1">
      <alignment horizontal="right" vertical="top"/>
    </xf>
    <xf numFmtId="0" fontId="19" fillId="0" borderId="0" xfId="1" applyFont="1" applyAlignment="1"/>
    <xf numFmtId="0" fontId="51" fillId="0" borderId="0" xfId="1" applyFont="1">
      <alignment vertical="center"/>
    </xf>
    <xf numFmtId="0" fontId="54" fillId="7" borderId="0" xfId="1" applyFont="1" applyFill="1">
      <alignment vertical="center"/>
    </xf>
    <xf numFmtId="0" fontId="35" fillId="7" borderId="5" xfId="0" applyFont="1" applyFill="1" applyBorder="1" applyAlignment="1">
      <alignment horizontal="left" vertical="top" wrapText="1"/>
    </xf>
    <xf numFmtId="0" fontId="64" fillId="0" borderId="6" xfId="0" applyFont="1" applyBorder="1" applyAlignment="1">
      <alignment horizontal="center" vertical="center"/>
    </xf>
    <xf numFmtId="0" fontId="43" fillId="0" borderId="0" xfId="1" applyFont="1">
      <alignment vertical="center"/>
    </xf>
    <xf numFmtId="0" fontId="52" fillId="0" borderId="0" xfId="1" applyFont="1">
      <alignment vertical="center"/>
    </xf>
    <xf numFmtId="14" fontId="26" fillId="0" borderId="0" xfId="1" applyNumberFormat="1" applyFont="1">
      <alignment vertical="center"/>
    </xf>
    <xf numFmtId="0" fontId="67" fillId="9" borderId="19" xfId="1" applyFont="1" applyFill="1" applyBorder="1" applyAlignment="1">
      <alignment horizontal="center" vertical="center" wrapText="1"/>
    </xf>
    <xf numFmtId="0" fontId="64" fillId="0" borderId="0" xfId="0" applyFont="1" applyAlignment="1">
      <alignment horizontal="center" vertical="center"/>
    </xf>
    <xf numFmtId="0" fontId="54" fillId="7" borderId="0" xfId="0" applyFont="1" applyFill="1" applyAlignment="1">
      <alignment horizontal="left" vertical="center"/>
    </xf>
    <xf numFmtId="0" fontId="14" fillId="7" borderId="0" xfId="1" applyFont="1" applyFill="1" applyAlignment="1">
      <alignment horizontal="center" vertical="center"/>
    </xf>
    <xf numFmtId="0" fontId="0" fillId="7" borderId="0" xfId="0" applyFill="1" applyAlignment="1">
      <alignment horizontal="left" vertical="top"/>
    </xf>
    <xf numFmtId="0" fontId="19" fillId="0" borderId="0" xfId="1" applyFont="1">
      <alignment vertical="center"/>
    </xf>
    <xf numFmtId="0" fontId="45" fillId="7" borderId="0" xfId="0" applyFont="1" applyFill="1" applyAlignment="1">
      <alignment horizontal="left" vertical="top"/>
    </xf>
    <xf numFmtId="0" fontId="0" fillId="7" borderId="0" xfId="0" applyFill="1" applyAlignment="1">
      <alignment horizontal="left" vertical="top" wrapText="1"/>
    </xf>
    <xf numFmtId="0" fontId="14" fillId="0" borderId="6" xfId="1" applyFont="1" applyBorder="1" applyAlignment="1">
      <alignment horizontal="left"/>
    </xf>
    <xf numFmtId="0" fontId="14" fillId="0" borderId="0" xfId="1" applyFont="1" applyAlignment="1">
      <alignment horizontal="left"/>
    </xf>
    <xf numFmtId="0" fontId="71" fillId="9" borderId="6" xfId="0" applyFont="1" applyFill="1" applyBorder="1" applyAlignment="1">
      <alignment horizontal="center" vertical="center"/>
    </xf>
    <xf numFmtId="0" fontId="74" fillId="7" borderId="0" xfId="0" applyFont="1" applyFill="1" applyAlignment="1">
      <alignment horizontal="center" vertical="center"/>
    </xf>
    <xf numFmtId="0" fontId="0" fillId="7" borderId="0" xfId="0" applyFill="1" applyAlignment="1">
      <alignment horizontal="center" vertical="center"/>
    </xf>
    <xf numFmtId="0" fontId="0" fillId="7" borderId="5" xfId="0" applyFill="1" applyBorder="1" applyAlignment="1">
      <alignment horizontal="center" vertical="center"/>
    </xf>
    <xf numFmtId="0" fontId="67" fillId="9" borderId="6" xfId="1" applyFont="1" applyFill="1" applyBorder="1" applyAlignment="1">
      <alignment horizontal="center" vertical="center"/>
    </xf>
    <xf numFmtId="0" fontId="74" fillId="7" borderId="3" xfId="0" applyFont="1" applyFill="1" applyBorder="1" applyAlignment="1">
      <alignment horizontal="center" vertical="center"/>
    </xf>
    <xf numFmtId="0" fontId="0" fillId="7" borderId="68" xfId="0" applyFill="1" applyBorder="1" applyAlignment="1">
      <alignment horizontal="center" vertical="center"/>
    </xf>
    <xf numFmtId="0" fontId="26" fillId="0" borderId="4" xfId="1" applyFont="1" applyBorder="1" applyAlignment="1">
      <alignment horizontal="center" vertical="center"/>
    </xf>
    <xf numFmtId="0" fontId="26" fillId="0" borderId="3" xfId="1" applyFont="1" applyBorder="1" applyAlignment="1">
      <alignment horizontal="center" vertical="center"/>
    </xf>
    <xf numFmtId="0" fontId="26" fillId="0" borderId="3" xfId="1" applyFont="1" applyBorder="1" applyAlignment="1">
      <alignment horizontal="left" vertical="center"/>
    </xf>
    <xf numFmtId="0" fontId="36" fillId="9" borderId="38" xfId="1" applyFont="1" applyFill="1" applyBorder="1" applyAlignment="1">
      <alignment horizontal="center" vertical="center"/>
    </xf>
    <xf numFmtId="0" fontId="36" fillId="9" borderId="4" xfId="1" applyFont="1" applyFill="1" applyBorder="1" applyAlignment="1">
      <alignment horizontal="center" vertical="center"/>
    </xf>
    <xf numFmtId="0" fontId="0" fillId="0" borderId="4" xfId="0" applyBorder="1" applyAlignment="1">
      <alignment horizontal="left" vertical="center" wrapText="1"/>
    </xf>
    <xf numFmtId="0" fontId="0" fillId="0" borderId="3" xfId="0" applyBorder="1" applyAlignment="1">
      <alignment horizontal="left" vertical="center" wrapText="1"/>
    </xf>
    <xf numFmtId="0" fontId="0" fillId="0" borderId="67" xfId="0" applyBorder="1" applyAlignment="1">
      <alignment horizontal="left" vertical="center" wrapText="1"/>
    </xf>
    <xf numFmtId="0" fontId="26" fillId="7" borderId="1" xfId="1" applyFont="1" applyFill="1" applyBorder="1" applyAlignment="1">
      <alignment horizontal="left" vertical="center"/>
    </xf>
    <xf numFmtId="0" fontId="53" fillId="7" borderId="1" xfId="1" applyFont="1" applyFill="1" applyBorder="1" applyAlignment="1">
      <alignment horizontal="right"/>
    </xf>
    <xf numFmtId="0" fontId="36" fillId="9" borderId="40" xfId="1" applyFont="1" applyFill="1" applyBorder="1" applyAlignment="1">
      <alignment horizontal="center" vertical="center"/>
    </xf>
    <xf numFmtId="0" fontId="14" fillId="10" borderId="1" xfId="0" applyFont="1" applyFill="1" applyBorder="1" applyAlignment="1">
      <alignment vertical="center"/>
    </xf>
    <xf numFmtId="0" fontId="26" fillId="10" borderId="1" xfId="1" applyFont="1" applyFill="1" applyBorder="1" applyAlignment="1">
      <alignment horizontal="left" vertical="center"/>
    </xf>
    <xf numFmtId="0" fontId="26" fillId="10" borderId="1" xfId="1" applyFont="1" applyFill="1" applyBorder="1" applyAlignment="1">
      <alignment horizontal="left" vertical="center" wrapText="1"/>
    </xf>
    <xf numFmtId="0" fontId="53" fillId="10" borderId="27" xfId="1" applyFont="1" applyFill="1" applyBorder="1" applyAlignment="1">
      <alignment horizontal="right"/>
    </xf>
    <xf numFmtId="0" fontId="17" fillId="10" borderId="40" xfId="1" applyFont="1" applyFill="1" applyBorder="1" applyAlignment="1">
      <alignment vertical="center" wrapText="1"/>
    </xf>
    <xf numFmtId="0" fontId="14" fillId="10" borderId="1" xfId="1" applyFont="1" applyFill="1" applyBorder="1" applyAlignment="1">
      <alignment vertical="center" wrapText="1"/>
    </xf>
    <xf numFmtId="0" fontId="14" fillId="10" borderId="7" xfId="1" applyFont="1" applyFill="1" applyBorder="1" applyAlignment="1">
      <alignment vertical="center" wrapText="1"/>
    </xf>
    <xf numFmtId="0" fontId="36" fillId="9" borderId="19" xfId="1" applyFont="1" applyFill="1" applyBorder="1" applyAlignment="1">
      <alignment horizontal="center" vertical="center"/>
    </xf>
    <xf numFmtId="0" fontId="44" fillId="0" borderId="45" xfId="0" applyFont="1" applyBorder="1" applyAlignment="1">
      <alignment horizontal="center" vertical="center"/>
    </xf>
    <xf numFmtId="0" fontId="36" fillId="9" borderId="6" xfId="1" applyFont="1" applyFill="1" applyBorder="1" applyAlignment="1">
      <alignment horizontal="center" vertical="center"/>
    </xf>
    <xf numFmtId="0" fontId="15" fillId="9" borderId="19" xfId="0" applyFont="1" applyFill="1" applyBorder="1" applyAlignment="1">
      <alignment horizontal="left" vertical="center"/>
    </xf>
    <xf numFmtId="0" fontId="34" fillId="0" borderId="5" xfId="1" applyFont="1" applyBorder="1" applyAlignment="1">
      <alignment horizontal="left" vertical="top" wrapText="1"/>
    </xf>
    <xf numFmtId="0" fontId="15" fillId="9" borderId="6" xfId="0" applyFont="1" applyFill="1" applyBorder="1" applyAlignment="1">
      <alignment horizontal="left" vertical="center"/>
    </xf>
    <xf numFmtId="0" fontId="72" fillId="9" borderId="19" xfId="0" applyFont="1" applyFill="1" applyBorder="1" applyAlignment="1">
      <alignment horizontal="center" vertical="center"/>
    </xf>
    <xf numFmtId="0" fontId="26" fillId="4" borderId="45" xfId="1" applyFont="1" applyFill="1" applyBorder="1" applyAlignment="1">
      <alignment horizontal="left" vertical="top" wrapText="1"/>
    </xf>
    <xf numFmtId="0" fontId="72" fillId="9" borderId="6" xfId="0" applyFont="1" applyFill="1" applyBorder="1" applyAlignment="1">
      <alignment horizontal="center" vertical="center"/>
    </xf>
    <xf numFmtId="0" fontId="0" fillId="7" borderId="5" xfId="0" applyFill="1" applyBorder="1" applyAlignment="1">
      <alignment horizontal="left" vertical="top" wrapText="1"/>
    </xf>
    <xf numFmtId="0" fontId="68" fillId="9" borderId="5" xfId="1" applyFont="1" applyFill="1" applyBorder="1" applyAlignment="1">
      <alignment horizontal="center" vertical="center" wrapText="1"/>
    </xf>
    <xf numFmtId="0" fontId="65" fillId="0" borderId="6" xfId="0" applyFont="1" applyBorder="1" applyAlignment="1">
      <alignment horizontal="center" vertical="center"/>
    </xf>
    <xf numFmtId="0" fontId="65" fillId="0" borderId="45" xfId="0" applyFont="1" applyBorder="1" applyAlignment="1">
      <alignment horizontal="center" vertical="center"/>
    </xf>
    <xf numFmtId="0" fontId="39" fillId="9" borderId="19" xfId="1" applyFont="1" applyFill="1" applyBorder="1" applyAlignment="1">
      <alignment horizontal="center" vertical="center"/>
    </xf>
    <xf numFmtId="0" fontId="14" fillId="0" borderId="45" xfId="1" applyFont="1" applyBorder="1" applyAlignment="1">
      <alignment horizontal="left"/>
    </xf>
    <xf numFmtId="0" fontId="39" fillId="9" borderId="6" xfId="1" applyFont="1" applyFill="1" applyBorder="1" applyAlignment="1">
      <alignment horizontal="center" vertical="center"/>
    </xf>
    <xf numFmtId="0" fontId="14" fillId="0" borderId="45" xfId="1" applyFont="1" applyBorder="1" applyAlignment="1">
      <alignment horizontal="left" vertical="center"/>
    </xf>
    <xf numFmtId="0" fontId="26" fillId="0" borderId="10" xfId="1" applyFont="1" applyBorder="1" applyAlignment="1">
      <alignment horizontal="center" vertical="center"/>
    </xf>
    <xf numFmtId="0" fontId="26" fillId="0" borderId="8" xfId="1" applyFont="1" applyBorder="1" applyAlignment="1">
      <alignment horizontal="center" vertical="center"/>
    </xf>
    <xf numFmtId="0" fontId="26" fillId="0" borderId="8" xfId="1" applyFont="1" applyBorder="1" applyAlignment="1">
      <alignment horizontal="left" vertical="center"/>
    </xf>
    <xf numFmtId="0" fontId="26" fillId="0" borderId="136" xfId="1" applyFont="1" applyBorder="1" applyAlignment="1">
      <alignment horizontal="center" vertical="center"/>
    </xf>
    <xf numFmtId="0" fontId="67" fillId="9" borderId="4" xfId="1" applyFont="1" applyFill="1" applyBorder="1" applyAlignment="1">
      <alignment horizontal="center" vertical="center"/>
    </xf>
    <xf numFmtId="0" fontId="24" fillId="0" borderId="4" xfId="1" applyFont="1" applyBorder="1" applyAlignment="1">
      <alignment horizontal="left" vertical="center" wrapText="1"/>
    </xf>
    <xf numFmtId="0" fontId="24" fillId="0" borderId="3" xfId="1" applyFont="1" applyBorder="1" applyAlignment="1">
      <alignment horizontal="left" vertical="center" wrapText="1"/>
    </xf>
    <xf numFmtId="0" fontId="24" fillId="0" borderId="67" xfId="1" applyFont="1" applyBorder="1" applyAlignment="1">
      <alignment horizontal="left" vertical="center" wrapText="1"/>
    </xf>
    <xf numFmtId="0" fontId="44" fillId="7" borderId="12" xfId="0" applyFont="1" applyFill="1" applyBorder="1" applyAlignment="1">
      <alignment horizontal="center" vertical="center"/>
    </xf>
    <xf numFmtId="0" fontId="26" fillId="10" borderId="5" xfId="1" applyFont="1" applyFill="1" applyBorder="1">
      <alignment vertical="center"/>
    </xf>
    <xf numFmtId="0" fontId="44" fillId="10" borderId="19" xfId="1" applyFont="1" applyFill="1" applyBorder="1" applyAlignment="1">
      <alignment horizontal="center" vertical="center" wrapText="1"/>
    </xf>
    <xf numFmtId="0" fontId="88" fillId="10" borderId="6" xfId="1" applyFont="1" applyFill="1" applyBorder="1" applyAlignment="1">
      <alignment horizontal="left" indent="1"/>
    </xf>
    <xf numFmtId="0" fontId="19" fillId="0" borderId="75" xfId="1" applyFont="1" applyBorder="1">
      <alignment vertical="center"/>
    </xf>
    <xf numFmtId="0" fontId="0" fillId="0" borderId="75" xfId="0" applyBorder="1" applyAlignment="1">
      <alignment horizontal="left" vertical="top"/>
    </xf>
    <xf numFmtId="0" fontId="27" fillId="0" borderId="75" xfId="1" applyFont="1" applyBorder="1" applyAlignment="1">
      <alignment horizontal="center" vertical="center"/>
    </xf>
    <xf numFmtId="0" fontId="26" fillId="0" borderId="75" xfId="1" applyFont="1" applyBorder="1" applyAlignment="1">
      <alignment horizontal="left" vertical="center"/>
    </xf>
    <xf numFmtId="0" fontId="26" fillId="0" borderId="75" xfId="1" applyFont="1" applyBorder="1">
      <alignment vertical="center"/>
    </xf>
    <xf numFmtId="0" fontId="26" fillId="4" borderId="75" xfId="1" applyFont="1" applyFill="1" applyBorder="1">
      <alignment vertical="center"/>
    </xf>
    <xf numFmtId="0" fontId="78" fillId="0" borderId="75" xfId="1" applyFont="1" applyBorder="1" applyAlignment="1">
      <alignment horizontal="center"/>
    </xf>
    <xf numFmtId="0" fontId="26" fillId="4" borderId="76" xfId="1" applyFont="1" applyFill="1" applyBorder="1">
      <alignment vertical="center"/>
    </xf>
    <xf numFmtId="0" fontId="78" fillId="0" borderId="75" xfId="1" applyFont="1" applyBorder="1">
      <alignment vertical="center"/>
    </xf>
    <xf numFmtId="0" fontId="14" fillId="0" borderId="5" xfId="1" applyFont="1" applyBorder="1">
      <alignment vertical="center"/>
    </xf>
    <xf numFmtId="0" fontId="75" fillId="0" borderId="5" xfId="1" applyFont="1" applyBorder="1" applyAlignment="1">
      <alignment horizontal="center" vertical="center"/>
    </xf>
    <xf numFmtId="0" fontId="78" fillId="7" borderId="5" xfId="0" applyFont="1" applyFill="1" applyBorder="1"/>
    <xf numFmtId="0" fontId="34" fillId="7" borderId="5" xfId="1" applyFont="1" applyFill="1" applyBorder="1" applyAlignment="1">
      <alignment horizontal="left" vertical="top" wrapText="1"/>
    </xf>
    <xf numFmtId="0" fontId="67" fillId="9" borderId="19" xfId="1" applyFont="1" applyFill="1" applyBorder="1" applyAlignment="1">
      <alignment horizontal="center" vertical="center" shrinkToFit="1"/>
    </xf>
    <xf numFmtId="0" fontId="34" fillId="7" borderId="3" xfId="1" applyFont="1" applyFill="1" applyBorder="1" applyAlignment="1">
      <alignment horizontal="left" vertical="top" wrapText="1"/>
    </xf>
    <xf numFmtId="0" fontId="34" fillId="7" borderId="68" xfId="1" applyFont="1" applyFill="1" applyBorder="1" applyAlignment="1">
      <alignment horizontal="left" vertical="top" wrapText="1"/>
    </xf>
    <xf numFmtId="0" fontId="26" fillId="4" borderId="3" xfId="1" applyFont="1" applyFill="1" applyBorder="1" applyAlignment="1">
      <alignment horizontal="center" vertical="center"/>
    </xf>
    <xf numFmtId="0" fontId="26" fillId="4" borderId="3" xfId="1" applyFont="1" applyFill="1" applyBorder="1" applyAlignment="1">
      <alignment horizontal="left" vertical="center"/>
    </xf>
    <xf numFmtId="0" fontId="26" fillId="4" borderId="3" xfId="1" applyFont="1" applyFill="1" applyBorder="1">
      <alignment vertical="center"/>
    </xf>
    <xf numFmtId="0" fontId="36" fillId="9" borderId="3" xfId="1" applyFont="1" applyFill="1" applyBorder="1" applyAlignment="1">
      <alignment horizontal="center" vertical="center"/>
    </xf>
    <xf numFmtId="0" fontId="38" fillId="4" borderId="3" xfId="1" applyFont="1" applyFill="1" applyBorder="1" applyAlignment="1">
      <alignment horizontal="center" vertical="center" wrapText="1"/>
    </xf>
    <xf numFmtId="0" fontId="24" fillId="4" borderId="3" xfId="1" applyFont="1" applyFill="1" applyBorder="1" applyAlignment="1">
      <alignment horizontal="left" vertical="center" wrapText="1"/>
    </xf>
    <xf numFmtId="0" fontId="24" fillId="4" borderId="67" xfId="1" applyFont="1" applyFill="1" applyBorder="1" applyAlignment="1">
      <alignment horizontal="left" vertical="center" wrapText="1"/>
    </xf>
    <xf numFmtId="0" fontId="0" fillId="7" borderId="1" xfId="0" applyFill="1" applyBorder="1"/>
    <xf numFmtId="0" fontId="0" fillId="7" borderId="27" xfId="0" applyFill="1" applyBorder="1"/>
    <xf numFmtId="0" fontId="0" fillId="9" borderId="40" xfId="0" applyFill="1" applyBorder="1"/>
    <xf numFmtId="0" fontId="44" fillId="7" borderId="1" xfId="0" applyFont="1" applyFill="1" applyBorder="1" applyAlignment="1">
      <alignment horizontal="center" vertical="center"/>
    </xf>
    <xf numFmtId="0" fontId="14" fillId="7" borderId="1" xfId="0" applyFont="1" applyFill="1" applyBorder="1" applyAlignment="1">
      <alignment vertical="center"/>
    </xf>
    <xf numFmtId="0" fontId="26" fillId="10" borderId="1" xfId="1" applyFont="1" applyFill="1" applyBorder="1">
      <alignment vertical="center"/>
    </xf>
    <xf numFmtId="0" fontId="26" fillId="10" borderId="27" xfId="1" applyFont="1" applyFill="1" applyBorder="1">
      <alignment vertical="center"/>
    </xf>
    <xf numFmtId="0" fontId="79" fillId="10" borderId="40" xfId="0" applyFont="1" applyFill="1" applyBorder="1"/>
    <xf numFmtId="0" fontId="88" fillId="10" borderId="2" xfId="1" applyFont="1" applyFill="1" applyBorder="1" applyAlignment="1">
      <alignment horizontal="left" indent="1"/>
    </xf>
    <xf numFmtId="0" fontId="88" fillId="10" borderId="1" xfId="1" applyFont="1" applyFill="1" applyBorder="1" applyAlignment="1">
      <alignment horizontal="left" indent="1"/>
    </xf>
    <xf numFmtId="0" fontId="0" fillId="10" borderId="1" xfId="0" applyFill="1" applyBorder="1"/>
    <xf numFmtId="0" fontId="0" fillId="10" borderId="64" xfId="0" applyFill="1" applyBorder="1"/>
    <xf numFmtId="0" fontId="19" fillId="0" borderId="86" xfId="1" applyFont="1" applyBorder="1">
      <alignment vertical="center"/>
    </xf>
    <xf numFmtId="0" fontId="0" fillId="0" borderId="86" xfId="0" applyBorder="1" applyAlignment="1">
      <alignment horizontal="left" vertical="top" wrapText="1"/>
    </xf>
    <xf numFmtId="0" fontId="34" fillId="0" borderId="86" xfId="1" applyFont="1" applyBorder="1" applyAlignment="1">
      <alignment horizontal="left" vertical="top" wrapText="1"/>
    </xf>
    <xf numFmtId="0" fontId="34" fillId="0" borderId="87" xfId="1" applyFont="1" applyBorder="1" applyAlignment="1">
      <alignment horizontal="left" vertical="top" wrapText="1"/>
    </xf>
    <xf numFmtId="0" fontId="35" fillId="7" borderId="5" xfId="0" applyFont="1" applyFill="1" applyBorder="1" applyAlignment="1">
      <alignment wrapText="1"/>
    </xf>
    <xf numFmtId="0" fontId="80" fillId="7" borderId="5" xfId="0" applyFont="1" applyFill="1" applyBorder="1" applyAlignment="1">
      <alignment horizontal="left" vertical="top" wrapText="1"/>
    </xf>
    <xf numFmtId="0" fontId="14" fillId="0" borderId="5" xfId="1" applyFont="1" applyBorder="1" applyAlignment="1">
      <alignment vertical="center" wrapText="1"/>
    </xf>
    <xf numFmtId="0" fontId="67" fillId="9" borderId="5" xfId="1" applyFont="1" applyFill="1" applyBorder="1" applyAlignment="1">
      <alignment horizontal="center" vertical="center" wrapText="1"/>
    </xf>
    <xf numFmtId="0" fontId="44" fillId="0" borderId="6" xfId="0" applyFont="1" applyBorder="1" applyAlignment="1">
      <alignment horizontal="center" vertical="center"/>
    </xf>
    <xf numFmtId="0" fontId="73" fillId="9" borderId="19" xfId="0" applyFont="1" applyFill="1" applyBorder="1" applyAlignment="1">
      <alignment horizontal="center" vertical="center"/>
    </xf>
    <xf numFmtId="0" fontId="34" fillId="7" borderId="8" xfId="1" applyFont="1" applyFill="1" applyBorder="1" applyAlignment="1">
      <alignment horizontal="left" vertical="top" wrapText="1"/>
    </xf>
    <xf numFmtId="0" fontId="24" fillId="0" borderId="10" xfId="1" applyFont="1" applyBorder="1" applyAlignment="1">
      <alignment horizontal="left" vertical="center" wrapText="1"/>
    </xf>
    <xf numFmtId="0" fontId="24" fillId="0" borderId="8" xfId="1" applyFont="1" applyBorder="1" applyAlignment="1">
      <alignment horizontal="left" vertical="center" wrapText="1"/>
    </xf>
    <xf numFmtId="0" fontId="24" fillId="0" borderId="11" xfId="1" applyFont="1" applyBorder="1" applyAlignment="1">
      <alignment horizontal="left" vertical="center" wrapText="1"/>
    </xf>
    <xf numFmtId="0" fontId="53" fillId="7" borderId="13" xfId="1" applyFont="1" applyFill="1" applyBorder="1" applyAlignment="1">
      <alignment horizontal="right"/>
    </xf>
    <xf numFmtId="0" fontId="26" fillId="10" borderId="12" xfId="1" applyFont="1" applyFill="1" applyBorder="1">
      <alignment vertical="center"/>
    </xf>
    <xf numFmtId="0" fontId="26" fillId="10" borderId="13" xfId="1" applyFont="1" applyFill="1" applyBorder="1">
      <alignment vertical="center"/>
    </xf>
    <xf numFmtId="0" fontId="95" fillId="10" borderId="18" xfId="1" applyFont="1" applyFill="1" applyBorder="1" applyAlignment="1">
      <alignment horizontal="center" vertical="center" wrapText="1"/>
    </xf>
    <xf numFmtId="0" fontId="0" fillId="0" borderId="75" xfId="0" applyBorder="1" applyAlignment="1">
      <alignment horizontal="left" vertical="top" wrapText="1"/>
    </xf>
    <xf numFmtId="0" fontId="34" fillId="0" borderId="75" xfId="1" applyFont="1" applyBorder="1" applyAlignment="1">
      <alignment horizontal="left" vertical="top" wrapText="1"/>
    </xf>
    <xf numFmtId="0" fontId="34" fillId="0" borderId="76" xfId="1" applyFont="1" applyBorder="1" applyAlignment="1">
      <alignment horizontal="left" vertical="top" wrapText="1"/>
    </xf>
    <xf numFmtId="0" fontId="34" fillId="0" borderId="77" xfId="1" applyFont="1" applyBorder="1" applyAlignment="1">
      <alignment horizontal="left" vertical="top" wrapText="1"/>
    </xf>
    <xf numFmtId="0" fontId="34" fillId="0" borderId="128" xfId="1" applyFont="1" applyBorder="1" applyAlignment="1">
      <alignment horizontal="left" vertical="top" wrapText="1"/>
    </xf>
    <xf numFmtId="0" fontId="73" fillId="9" borderId="6" xfId="0" applyFont="1" applyFill="1" applyBorder="1" applyAlignment="1">
      <alignment horizontal="center" vertical="center"/>
    </xf>
    <xf numFmtId="0" fontId="44" fillId="7" borderId="8" xfId="0" applyFont="1" applyFill="1" applyBorder="1" applyAlignment="1">
      <alignment horizontal="center" vertical="center"/>
    </xf>
    <xf numFmtId="0" fontId="14" fillId="7" borderId="8" xfId="1" applyFont="1" applyFill="1" applyBorder="1" applyAlignment="1">
      <alignment vertical="top"/>
    </xf>
    <xf numFmtId="0" fontId="0" fillId="7" borderId="8" xfId="0" applyFill="1" applyBorder="1" applyAlignment="1">
      <alignment horizontal="left" vertical="top" wrapText="1"/>
    </xf>
    <xf numFmtId="0" fontId="34" fillId="7" borderId="9" xfId="1" applyFont="1" applyFill="1" applyBorder="1" applyAlignment="1">
      <alignment horizontal="left" vertical="top" wrapText="1"/>
    </xf>
    <xf numFmtId="0" fontId="44" fillId="0" borderId="8" xfId="0" applyFont="1" applyBorder="1" applyAlignment="1">
      <alignment horizontal="center" vertical="center"/>
    </xf>
    <xf numFmtId="0" fontId="36" fillId="9" borderId="20" xfId="1" applyFont="1" applyFill="1" applyBorder="1" applyAlignment="1">
      <alignment horizontal="center" vertical="center"/>
    </xf>
    <xf numFmtId="0" fontId="44" fillId="7" borderId="14" xfId="0" applyFont="1" applyFill="1" applyBorder="1" applyAlignment="1">
      <alignment horizontal="center" vertical="center"/>
    </xf>
    <xf numFmtId="0" fontId="43" fillId="7" borderId="12" xfId="1" applyFont="1" applyFill="1" applyBorder="1" applyAlignment="1">
      <alignment horizontal="left"/>
    </xf>
    <xf numFmtId="0" fontId="44" fillId="10" borderId="18" xfId="1" applyFont="1" applyFill="1" applyBorder="1" applyAlignment="1">
      <alignment horizontal="center" vertical="center" wrapText="1"/>
    </xf>
    <xf numFmtId="0" fontId="17" fillId="10" borderId="18" xfId="1" applyFont="1" applyFill="1" applyBorder="1" applyAlignment="1">
      <alignment horizontal="center" vertical="center" wrapText="1"/>
    </xf>
    <xf numFmtId="0" fontId="43" fillId="18" borderId="75" xfId="1" applyFont="1" applyFill="1" applyBorder="1" applyAlignment="1">
      <alignment horizontal="left"/>
    </xf>
    <xf numFmtId="0" fontId="14" fillId="0" borderId="75" xfId="1" applyFont="1" applyBorder="1" applyAlignment="1">
      <alignment vertical="center" wrapText="1"/>
    </xf>
    <xf numFmtId="0" fontId="53" fillId="0" borderId="76" xfId="1" applyFont="1" applyBorder="1" applyAlignment="1">
      <alignment horizontal="right"/>
    </xf>
    <xf numFmtId="0" fontId="26" fillId="0" borderId="86" xfId="1" applyFont="1" applyBorder="1" applyAlignment="1">
      <alignment horizontal="left" vertical="center"/>
    </xf>
    <xf numFmtId="0" fontId="78" fillId="0" borderId="86" xfId="1" applyFont="1" applyBorder="1">
      <alignment vertical="center"/>
    </xf>
    <xf numFmtId="0" fontId="26" fillId="0" borderId="87" xfId="1" applyFont="1" applyBorder="1" applyAlignment="1">
      <alignment horizontal="left" vertical="center"/>
    </xf>
    <xf numFmtId="0" fontId="24" fillId="0" borderId="5" xfId="1" applyFont="1" applyBorder="1" applyAlignment="1">
      <alignment horizontal="center" vertical="center"/>
    </xf>
    <xf numFmtId="0" fontId="14" fillId="0" borderId="72" xfId="1" applyFont="1" applyBorder="1">
      <alignment vertical="center"/>
    </xf>
    <xf numFmtId="0" fontId="159" fillId="0" borderId="6" xfId="0" applyFont="1" applyBorder="1" applyAlignment="1">
      <alignment horizontal="right" vertical="center" textRotation="255"/>
    </xf>
    <xf numFmtId="0" fontId="160" fillId="0" borderId="6" xfId="0" applyFont="1" applyBorder="1" applyAlignment="1">
      <alignment horizontal="right" vertical="center" textRotation="255"/>
    </xf>
    <xf numFmtId="0" fontId="172" fillId="0" borderId="9" xfId="0" applyFont="1" applyBorder="1" applyAlignment="1">
      <alignment horizontal="right"/>
    </xf>
    <xf numFmtId="0" fontId="86" fillId="0" borderId="6" xfId="0" applyFont="1" applyBorder="1" applyAlignment="1">
      <alignment horizontal="left" vertical="top" wrapText="1"/>
    </xf>
    <xf numFmtId="0" fontId="86" fillId="0" borderId="7" xfId="0" applyFont="1" applyBorder="1" applyAlignment="1">
      <alignment horizontal="left" vertical="top" wrapText="1"/>
    </xf>
    <xf numFmtId="0" fontId="44" fillId="0" borderId="10" xfId="0" applyFont="1" applyBorder="1" applyAlignment="1">
      <alignment horizontal="center" vertical="center"/>
    </xf>
    <xf numFmtId="0" fontId="14" fillId="0" borderId="6" xfId="1" applyFont="1" applyBorder="1" applyAlignment="1">
      <alignment vertical="center" wrapText="1"/>
    </xf>
    <xf numFmtId="0" fontId="14" fillId="0" borderId="11" xfId="1" applyFont="1" applyBorder="1" applyAlignment="1">
      <alignment vertical="center" wrapText="1"/>
    </xf>
    <xf numFmtId="0" fontId="34" fillId="7" borderId="14" xfId="1" applyFont="1" applyFill="1" applyBorder="1" applyAlignment="1">
      <alignment horizontal="left" vertical="top" wrapText="1"/>
    </xf>
    <xf numFmtId="0" fontId="14" fillId="10" borderId="12" xfId="1" applyFont="1" applyFill="1" applyBorder="1" applyAlignment="1">
      <alignment vertical="center" wrapText="1"/>
    </xf>
    <xf numFmtId="0" fontId="25" fillId="0" borderId="6" xfId="1" applyFont="1" applyBorder="1" applyAlignment="1">
      <alignment horizontal="left" vertical="center"/>
    </xf>
    <xf numFmtId="0" fontId="27" fillId="0" borderId="128" xfId="1" applyFont="1" applyBorder="1" applyAlignment="1">
      <alignment horizontal="center" vertical="center"/>
    </xf>
    <xf numFmtId="0" fontId="27" fillId="0" borderId="72" xfId="1" applyFont="1" applyBorder="1" applyAlignment="1">
      <alignment horizontal="center" vertical="center"/>
    </xf>
    <xf numFmtId="0" fontId="14" fillId="0" borderId="10" xfId="1" applyFont="1" applyBorder="1" applyAlignment="1">
      <alignment horizontal="center" vertical="center" wrapText="1"/>
    </xf>
    <xf numFmtId="0" fontId="14" fillId="0" borderId="8" xfId="1" applyFont="1" applyBorder="1" applyAlignment="1">
      <alignment horizontal="center" vertical="center" wrapText="1"/>
    </xf>
    <xf numFmtId="0" fontId="14" fillId="0" borderId="11" xfId="1" applyFont="1" applyBorder="1" applyAlignment="1">
      <alignment horizontal="center" vertical="center" wrapText="1"/>
    </xf>
    <xf numFmtId="0" fontId="44" fillId="7" borderId="6" xfId="0" applyFont="1" applyFill="1" applyBorder="1" applyAlignment="1">
      <alignment horizontal="center" vertical="center"/>
    </xf>
    <xf numFmtId="0" fontId="14" fillId="10" borderId="12" xfId="1" applyFont="1" applyFill="1" applyBorder="1" applyAlignment="1">
      <alignment horizontal="center" vertical="center" wrapText="1"/>
    </xf>
    <xf numFmtId="0" fontId="14" fillId="10" borderId="7" xfId="1" applyFont="1" applyFill="1" applyBorder="1" applyAlignment="1">
      <alignment horizontal="center" vertical="center" wrapText="1"/>
    </xf>
    <xf numFmtId="0" fontId="13" fillId="0" borderId="86" xfId="1" applyFont="1" applyBorder="1" applyAlignment="1">
      <alignment horizontal="left" vertical="top"/>
    </xf>
    <xf numFmtId="0" fontId="163" fillId="0" borderId="72" xfId="1" applyFont="1" applyBorder="1" applyAlignment="1">
      <alignment horizontal="left" vertical="top" wrapText="1"/>
    </xf>
    <xf numFmtId="0" fontId="157" fillId="0" borderId="72" xfId="1" applyFont="1" applyBorder="1">
      <alignment vertical="center"/>
    </xf>
    <xf numFmtId="0" fontId="26" fillId="0" borderId="72" xfId="1" applyFont="1" applyBorder="1">
      <alignment vertical="center"/>
    </xf>
    <xf numFmtId="0" fontId="0" fillId="7" borderId="80" xfId="0" applyFill="1" applyBorder="1" applyAlignment="1">
      <alignment horizontal="center" vertical="center"/>
    </xf>
    <xf numFmtId="0" fontId="53" fillId="7" borderId="5" xfId="1" applyFont="1" applyFill="1" applyBorder="1" applyAlignment="1">
      <alignment horizontal="right"/>
    </xf>
    <xf numFmtId="0" fontId="44" fillId="10" borderId="5" xfId="1" applyFont="1" applyFill="1" applyBorder="1" applyAlignment="1">
      <alignment horizontal="center" vertical="center" wrapText="1"/>
    </xf>
    <xf numFmtId="0" fontId="95" fillId="10" borderId="19" xfId="1" applyFont="1" applyFill="1" applyBorder="1" applyAlignment="1">
      <alignment horizontal="center" vertical="center" wrapText="1"/>
    </xf>
    <xf numFmtId="0" fontId="34" fillId="0" borderId="49" xfId="1" applyFont="1" applyBorder="1" applyAlignment="1">
      <alignment horizontal="left" vertical="top" wrapText="1"/>
    </xf>
    <xf numFmtId="0" fontId="66" fillId="9" borderId="19" xfId="1" applyFont="1" applyFill="1" applyBorder="1" applyAlignment="1">
      <alignment horizontal="center" vertical="center" wrapText="1"/>
    </xf>
    <xf numFmtId="0" fontId="60" fillId="0" borderId="72" xfId="0" applyFont="1" applyBorder="1" applyAlignment="1">
      <alignment horizontal="left" vertical="center"/>
    </xf>
    <xf numFmtId="0" fontId="0" fillId="7" borderId="5" xfId="0" applyFill="1" applyBorder="1" applyAlignment="1">
      <alignment horizontal="left" vertical="top"/>
    </xf>
    <xf numFmtId="0" fontId="181" fillId="0" borderId="5" xfId="0" applyFont="1" applyBorder="1" applyAlignment="1">
      <alignment horizontal="right"/>
    </xf>
    <xf numFmtId="0" fontId="44" fillId="0" borderId="12" xfId="0" applyFont="1" applyBorder="1" applyAlignment="1">
      <alignment horizontal="center" vertical="center"/>
    </xf>
    <xf numFmtId="0" fontId="26" fillId="0" borderId="12" xfId="1" applyFont="1" applyBorder="1" applyAlignment="1">
      <alignment horizontal="left" vertical="center"/>
    </xf>
    <xf numFmtId="0" fontId="53" fillId="7" borderId="19" xfId="1" applyFont="1" applyFill="1" applyBorder="1" applyAlignment="1">
      <alignment horizontal="right"/>
    </xf>
    <xf numFmtId="0" fontId="40" fillId="0" borderId="10" xfId="1" applyFont="1" applyBorder="1" applyAlignment="1">
      <alignment horizontal="left" vertical="center" wrapText="1"/>
    </xf>
    <xf numFmtId="0" fontId="40" fillId="0" borderId="8" xfId="1" applyFont="1" applyBorder="1" applyAlignment="1">
      <alignment horizontal="left" vertical="center" wrapText="1"/>
    </xf>
    <xf numFmtId="0" fontId="40" fillId="0" borderId="11" xfId="1" applyFont="1" applyBorder="1" applyAlignment="1">
      <alignment horizontal="left" vertical="center" wrapText="1"/>
    </xf>
    <xf numFmtId="0" fontId="36" fillId="9" borderId="18" xfId="1" applyFont="1" applyFill="1" applyBorder="1" applyAlignment="1">
      <alignment horizontal="center" vertical="center"/>
    </xf>
    <xf numFmtId="0" fontId="41" fillId="10" borderId="7" xfId="1" applyFont="1" applyFill="1" applyBorder="1" applyAlignment="1">
      <alignment horizontal="left" vertical="center" wrapText="1"/>
    </xf>
    <xf numFmtId="0" fontId="34" fillId="0" borderId="127" xfId="1" applyFont="1" applyBorder="1" applyAlignment="1">
      <alignment horizontal="left" vertical="top" wrapText="1"/>
    </xf>
    <xf numFmtId="0" fontId="60" fillId="0" borderId="5" xfId="0" applyFont="1" applyBorder="1" applyAlignment="1">
      <alignment horizontal="left" vertical="center"/>
    </xf>
    <xf numFmtId="0" fontId="69" fillId="9" borderId="5" xfId="1" applyFont="1" applyFill="1" applyBorder="1" applyAlignment="1">
      <alignment horizontal="center" vertical="center" wrapText="1"/>
    </xf>
    <xf numFmtId="0" fontId="44" fillId="0" borderId="4" xfId="0" applyFont="1" applyBorder="1" applyAlignment="1">
      <alignment horizontal="center" vertical="center"/>
    </xf>
    <xf numFmtId="0" fontId="44" fillId="0" borderId="30" xfId="0" applyFont="1" applyBorder="1" applyAlignment="1">
      <alignment horizontal="center" vertical="center"/>
    </xf>
    <xf numFmtId="0" fontId="26" fillId="0" borderId="30" xfId="1" applyFont="1" applyBorder="1" applyAlignment="1">
      <alignment horizontal="left" vertical="center"/>
    </xf>
    <xf numFmtId="0" fontId="44" fillId="0" borderId="3" xfId="0" applyFont="1" applyBorder="1" applyAlignment="1">
      <alignment horizontal="center" vertical="center"/>
    </xf>
    <xf numFmtId="0" fontId="53" fillId="7" borderId="27" xfId="1" applyFont="1" applyFill="1" applyBorder="1" applyAlignment="1">
      <alignment horizontal="right"/>
    </xf>
    <xf numFmtId="0" fontId="88" fillId="0" borderId="6" xfId="0" applyFont="1" applyBorder="1" applyAlignment="1">
      <alignment horizontal="left" vertical="top" indent="1"/>
    </xf>
    <xf numFmtId="0" fontId="0" fillId="0" borderId="7" xfId="0" applyBorder="1" applyAlignment="1">
      <alignment horizontal="left" vertical="top" indent="1"/>
    </xf>
    <xf numFmtId="186" fontId="88" fillId="0" borderId="8" xfId="1" applyNumberFormat="1" applyFont="1" applyBorder="1" applyAlignment="1">
      <alignment horizontal="right" vertical="center" shrinkToFit="1"/>
    </xf>
    <xf numFmtId="0" fontId="68" fillId="9" borderId="6" xfId="1" applyFont="1" applyFill="1" applyBorder="1" applyAlignment="1">
      <alignment horizontal="center" vertical="center" wrapText="1"/>
    </xf>
    <xf numFmtId="0" fontId="57" fillId="0" borderId="6" xfId="0" applyFont="1" applyBorder="1" applyAlignment="1">
      <alignment horizontal="center" vertical="center"/>
    </xf>
    <xf numFmtId="186" fontId="16" fillId="0" borderId="8" xfId="1" applyNumberFormat="1" applyFont="1" applyBorder="1" applyAlignment="1">
      <alignment horizontal="right" vertical="center" wrapText="1"/>
    </xf>
    <xf numFmtId="0" fontId="34" fillId="0" borderId="72" xfId="1" applyFont="1" applyBorder="1" applyAlignment="1">
      <alignment horizontal="left" vertical="top"/>
    </xf>
    <xf numFmtId="0" fontId="67" fillId="9" borderId="6" xfId="1" applyFont="1" applyFill="1" applyBorder="1" applyAlignment="1">
      <alignment horizontal="center" vertical="center" wrapText="1"/>
    </xf>
    <xf numFmtId="0" fontId="67" fillId="9" borderId="6" xfId="1" applyFont="1" applyFill="1" applyBorder="1" applyAlignment="1">
      <alignment horizontal="center" vertical="center" shrinkToFit="1"/>
    </xf>
    <xf numFmtId="0" fontId="37" fillId="0" borderId="86" xfId="1" applyFont="1" applyBorder="1" applyAlignment="1">
      <alignment horizontal="left" vertical="top" wrapText="1"/>
    </xf>
    <xf numFmtId="0" fontId="37" fillId="0" borderId="87" xfId="1" applyFont="1" applyBorder="1" applyAlignment="1">
      <alignment horizontal="left" vertical="top" wrapText="1"/>
    </xf>
    <xf numFmtId="0" fontId="37" fillId="0" borderId="87" xfId="1" applyFont="1" applyBorder="1" applyAlignment="1">
      <alignment horizontal="left" vertical="top"/>
    </xf>
    <xf numFmtId="0" fontId="66" fillId="9" borderId="6" xfId="1" applyFont="1" applyFill="1" applyBorder="1" applyAlignment="1">
      <alignment horizontal="center" vertical="center" wrapText="1"/>
    </xf>
    <xf numFmtId="0" fontId="37" fillId="7" borderId="3" xfId="1" applyFont="1" applyFill="1" applyBorder="1" applyAlignment="1">
      <alignment horizontal="left" vertical="top" wrapText="1"/>
    </xf>
    <xf numFmtId="0" fontId="44" fillId="7" borderId="2" xfId="0" applyFont="1" applyFill="1" applyBorder="1" applyAlignment="1">
      <alignment horizontal="center" vertical="center"/>
    </xf>
    <xf numFmtId="0" fontId="13" fillId="0" borderId="48" xfId="1" applyFont="1" applyBorder="1" applyAlignment="1">
      <alignment horizontal="left" vertical="top"/>
    </xf>
    <xf numFmtId="0" fontId="26" fillId="0" borderId="48" xfId="1" applyFont="1" applyBorder="1" applyAlignment="1">
      <alignment horizontal="left" vertical="center"/>
    </xf>
    <xf numFmtId="0" fontId="34" fillId="0" borderId="48" xfId="1" applyFont="1" applyBorder="1" applyAlignment="1">
      <alignment horizontal="left" vertical="top" wrapText="1"/>
    </xf>
    <xf numFmtId="0" fontId="27" fillId="0" borderId="5" xfId="1" applyFont="1" applyBorder="1" applyAlignment="1">
      <alignment horizontal="center" vertical="center"/>
    </xf>
    <xf numFmtId="0" fontId="26" fillId="0" borderId="5" xfId="1" applyFont="1" applyBorder="1">
      <alignment vertical="center"/>
    </xf>
    <xf numFmtId="0" fontId="55" fillId="7" borderId="5" xfId="0" applyFont="1" applyFill="1" applyBorder="1" applyAlignment="1">
      <alignment horizontal="center" vertical="center"/>
    </xf>
    <xf numFmtId="0" fontId="10" fillId="7" borderId="5" xfId="0" applyFont="1" applyFill="1" applyBorder="1" applyAlignment="1">
      <alignment horizontal="center" vertical="center"/>
    </xf>
    <xf numFmtId="0" fontId="25" fillId="0" borderId="1" xfId="1" applyFont="1" applyBorder="1" applyAlignment="1">
      <alignment vertical="center" wrapText="1"/>
    </xf>
    <xf numFmtId="176" fontId="28" fillId="0" borderId="0" xfId="1" applyNumberFormat="1" applyFont="1" applyAlignment="1">
      <alignment horizontal="left" vertical="center" wrapText="1"/>
    </xf>
    <xf numFmtId="0" fontId="34" fillId="0" borderId="0" xfId="1" applyFont="1" applyAlignment="1">
      <alignment vertical="center" textRotation="255" wrapText="1" shrinkToFit="1"/>
    </xf>
    <xf numFmtId="0" fontId="25" fillId="0" borderId="0" xfId="1" applyFont="1" applyAlignment="1">
      <alignment vertical="center" textRotation="255" wrapText="1" shrinkToFit="1"/>
    </xf>
    <xf numFmtId="0" fontId="25" fillId="0" borderId="145" xfId="1" applyFont="1" applyBorder="1" applyAlignment="1">
      <alignment vertical="center" textRotation="255" wrapText="1" shrinkToFit="1"/>
    </xf>
    <xf numFmtId="0" fontId="53" fillId="0" borderId="146" xfId="1" applyFont="1" applyBorder="1" applyAlignment="1">
      <alignment horizontal="right"/>
    </xf>
    <xf numFmtId="0" fontId="69" fillId="0" borderId="0" xfId="1" applyFont="1" applyAlignment="1">
      <alignment horizontal="center" vertical="center" textRotation="255" wrapText="1" shrinkToFit="1"/>
    </xf>
    <xf numFmtId="0" fontId="25" fillId="0" borderId="0" xfId="1" applyFont="1" applyAlignment="1">
      <alignment horizontal="center" vertical="center" textRotation="255"/>
    </xf>
    <xf numFmtId="0" fontId="25" fillId="0" borderId="0" xfId="1" applyFont="1" applyAlignment="1">
      <alignment horizontal="left" vertical="center" textRotation="255"/>
    </xf>
    <xf numFmtId="0" fontId="25" fillId="0" borderId="0" xfId="1" applyFont="1" applyAlignment="1">
      <alignment vertical="center" textRotation="255"/>
    </xf>
    <xf numFmtId="0" fontId="42" fillId="0" borderId="3" xfId="1" applyFont="1" applyBorder="1">
      <alignment vertical="center"/>
    </xf>
    <xf numFmtId="0" fontId="53" fillId="0" borderId="65" xfId="1" applyFont="1" applyBorder="1" applyAlignment="1">
      <alignment horizontal="right"/>
    </xf>
    <xf numFmtId="0" fontId="141" fillId="0" borderId="65" xfId="1" applyFont="1" applyBorder="1" applyAlignment="1">
      <alignment horizontal="right"/>
    </xf>
    <xf numFmtId="0" fontId="14" fillId="0" borderId="0" xfId="1" applyFont="1" applyAlignment="1">
      <alignment vertical="top" wrapText="1" shrinkToFit="1"/>
    </xf>
    <xf numFmtId="0" fontId="39" fillId="0" borderId="0" xfId="1" applyFont="1" applyAlignment="1">
      <alignment horizontal="center" vertical="center" wrapText="1"/>
    </xf>
    <xf numFmtId="0" fontId="35" fillId="0" borderId="0" xfId="1" applyFont="1">
      <alignment vertical="center"/>
    </xf>
    <xf numFmtId="0" fontId="35" fillId="0" borderId="0" xfId="1" applyFont="1" applyAlignment="1">
      <alignment horizontal="left" vertical="center"/>
    </xf>
    <xf numFmtId="0" fontId="35" fillId="0" borderId="0" xfId="1" applyFont="1" applyAlignment="1">
      <alignment horizontal="left" vertical="top" wrapText="1" indent="1"/>
    </xf>
    <xf numFmtId="0" fontId="80" fillId="0" borderId="0" xfId="0" applyFont="1" applyAlignment="1">
      <alignment horizontal="left" vertical="top" wrapText="1" indent="1"/>
    </xf>
    <xf numFmtId="0" fontId="26" fillId="0" borderId="8" xfId="1" applyFont="1" applyBorder="1" applyAlignment="1" applyProtection="1">
      <alignment horizontal="left" vertical="center"/>
      <protection locked="0"/>
    </xf>
    <xf numFmtId="0" fontId="171" fillId="7" borderId="18" xfId="1" applyFont="1" applyFill="1" applyBorder="1" applyAlignment="1" applyProtection="1">
      <alignment horizontal="center" vertical="center" shrinkToFit="1"/>
      <protection locked="0"/>
    </xf>
    <xf numFmtId="0" fontId="138" fillId="0" borderId="5" xfId="0" applyFont="1" applyBorder="1" applyAlignment="1" applyProtection="1">
      <alignment horizontal="right"/>
      <protection locked="0"/>
    </xf>
    <xf numFmtId="0" fontId="171" fillId="7" borderId="14" xfId="1" applyFont="1" applyFill="1" applyBorder="1" applyAlignment="1" applyProtection="1">
      <alignment horizontal="center" vertical="center" shrinkToFit="1"/>
      <protection locked="0"/>
    </xf>
    <xf numFmtId="0" fontId="171" fillId="7" borderId="14" xfId="1" applyFont="1" applyFill="1" applyBorder="1" applyAlignment="1" applyProtection="1">
      <alignment horizontal="center" shrinkToFit="1"/>
      <protection locked="0"/>
    </xf>
    <xf numFmtId="0" fontId="0" fillId="0" borderId="0" xfId="0" applyAlignment="1" applyProtection="1">
      <alignment wrapText="1"/>
      <protection locked="0"/>
    </xf>
    <xf numFmtId="0" fontId="15" fillId="0" borderId="6" xfId="0" applyFont="1" applyBorder="1" applyAlignment="1">
      <alignment vertical="center"/>
    </xf>
    <xf numFmtId="0" fontId="15" fillId="0" borderId="73" xfId="0" applyFont="1" applyBorder="1" applyAlignment="1">
      <alignment horizontal="left" vertical="center"/>
    </xf>
    <xf numFmtId="0" fontId="15" fillId="0" borderId="50" xfId="0" applyFont="1" applyBorder="1" applyAlignment="1">
      <alignment horizontal="left" vertical="center"/>
    </xf>
    <xf numFmtId="0" fontId="42" fillId="0" borderId="0" xfId="1" applyFont="1">
      <alignment vertical="center"/>
    </xf>
    <xf numFmtId="0" fontId="42" fillId="0" borderId="7" xfId="1" applyFont="1" applyBorder="1">
      <alignment vertical="center"/>
    </xf>
    <xf numFmtId="0" fontId="38" fillId="0" borderId="0" xfId="1" applyFont="1">
      <alignment vertical="center"/>
    </xf>
    <xf numFmtId="0" fontId="18" fillId="0" borderId="0" xfId="0" applyFont="1" applyAlignment="1">
      <alignment vertical="center" wrapText="1"/>
    </xf>
    <xf numFmtId="0" fontId="38" fillId="0" borderId="90" xfId="1" applyFont="1" applyBorder="1">
      <alignment vertical="center"/>
    </xf>
    <xf numFmtId="0" fontId="53" fillId="0" borderId="152" xfId="1" applyFont="1" applyBorder="1" applyAlignment="1">
      <alignment horizontal="right"/>
    </xf>
    <xf numFmtId="0" fontId="25" fillId="0" borderId="65" xfId="1" applyFont="1" applyBorder="1" applyAlignment="1">
      <alignment horizontal="right" vertical="center"/>
    </xf>
    <xf numFmtId="0" fontId="26" fillId="7" borderId="0" xfId="1" applyFont="1" applyFill="1" applyAlignment="1">
      <alignment horizontal="left" vertical="center"/>
    </xf>
    <xf numFmtId="0" fontId="44" fillId="7" borderId="0" xfId="0" applyFont="1" applyFill="1" applyAlignment="1" applyProtection="1">
      <alignment horizontal="center" vertical="center"/>
      <protection locked="0"/>
    </xf>
    <xf numFmtId="0" fontId="14" fillId="7" borderId="0" xfId="0" applyFont="1" applyFill="1" applyAlignment="1">
      <alignment vertical="center"/>
    </xf>
    <xf numFmtId="0" fontId="63" fillId="7" borderId="1" xfId="1" applyFont="1" applyFill="1" applyBorder="1" applyAlignment="1">
      <alignment horizontal="left" vertical="center"/>
    </xf>
    <xf numFmtId="0" fontId="15" fillId="7" borderId="1" xfId="0" applyFont="1" applyFill="1" applyBorder="1" applyAlignment="1">
      <alignment horizontal="left" vertical="center"/>
    </xf>
    <xf numFmtId="0" fontId="14" fillId="10" borderId="64" xfId="1" applyFont="1" applyFill="1" applyBorder="1" applyAlignment="1">
      <alignment vertical="center" wrapText="1"/>
    </xf>
    <xf numFmtId="0" fontId="44" fillId="0" borderId="0" xfId="0" applyFont="1" applyAlignment="1">
      <alignment horizontal="center" vertical="center"/>
    </xf>
    <xf numFmtId="0" fontId="68" fillId="9" borderId="0" xfId="1" applyFont="1" applyFill="1" applyAlignment="1">
      <alignment horizontal="center" vertical="center" wrapText="1"/>
    </xf>
    <xf numFmtId="0" fontId="78" fillId="0" borderId="0" xfId="1" applyFont="1" applyAlignment="1"/>
    <xf numFmtId="0" fontId="19" fillId="0" borderId="0" xfId="1" applyFont="1" applyAlignment="1">
      <alignment vertical="top"/>
    </xf>
    <xf numFmtId="0" fontId="43" fillId="0" borderId="0" xfId="1" applyFont="1" applyAlignment="1">
      <alignment vertical="top"/>
    </xf>
    <xf numFmtId="49" fontId="34" fillId="0" borderId="0" xfId="1" applyNumberFormat="1" applyFont="1" applyAlignment="1">
      <alignment horizontal="left" vertical="top" wrapText="1"/>
    </xf>
    <xf numFmtId="0" fontId="78" fillId="7" borderId="3" xfId="0" applyFont="1" applyFill="1" applyBorder="1" applyAlignment="1">
      <alignment horizontal="center" vertical="center"/>
    </xf>
    <xf numFmtId="0" fontId="67" fillId="9" borderId="38" xfId="1" applyFont="1" applyFill="1" applyBorder="1" applyAlignment="1">
      <alignment horizontal="center" vertical="center"/>
    </xf>
    <xf numFmtId="0" fontId="25" fillId="7" borderId="1" xfId="1" applyFont="1" applyFill="1" applyBorder="1" applyAlignment="1">
      <alignment horizontal="left" vertical="center"/>
    </xf>
    <xf numFmtId="0" fontId="26" fillId="7" borderId="1" xfId="1" applyFont="1" applyFill="1" applyBorder="1">
      <alignment vertical="center"/>
    </xf>
    <xf numFmtId="0" fontId="26" fillId="7" borderId="27" xfId="1" applyFont="1" applyFill="1" applyBorder="1">
      <alignment vertical="center"/>
    </xf>
    <xf numFmtId="0" fontId="67" fillId="9" borderId="40" xfId="1" applyFont="1" applyFill="1" applyBorder="1" applyAlignment="1">
      <alignment horizontal="center" vertical="center"/>
    </xf>
    <xf numFmtId="0" fontId="67" fillId="9" borderId="1" xfId="1" applyFont="1" applyFill="1" applyBorder="1" applyAlignment="1">
      <alignment horizontal="center" vertical="center"/>
    </xf>
    <xf numFmtId="0" fontId="44" fillId="10" borderId="40" xfId="1" applyFont="1" applyFill="1" applyBorder="1" applyAlignment="1">
      <alignment horizontal="center" vertical="center" wrapText="1"/>
    </xf>
    <xf numFmtId="0" fontId="24" fillId="10" borderId="1" xfId="1" applyFont="1" applyFill="1" applyBorder="1" applyAlignment="1">
      <alignment horizontal="left" vertical="center" wrapText="1"/>
    </xf>
    <xf numFmtId="0" fontId="24" fillId="10" borderId="64" xfId="1" applyFont="1" applyFill="1" applyBorder="1" applyAlignment="1">
      <alignment horizontal="left" vertical="center" wrapText="1"/>
    </xf>
    <xf numFmtId="0" fontId="67" fillId="9" borderId="0" xfId="1" applyFont="1" applyFill="1" applyAlignment="1">
      <alignment horizontal="center" vertical="center"/>
    </xf>
    <xf numFmtId="0" fontId="177" fillId="0" borderId="0" xfId="0" applyFont="1" applyAlignment="1">
      <alignment horizontal="left" vertical="center"/>
    </xf>
    <xf numFmtId="0" fontId="127" fillId="0" borderId="0" xfId="0" applyFont="1" applyAlignment="1">
      <alignment horizontal="left" vertical="center"/>
    </xf>
    <xf numFmtId="0" fontId="27" fillId="0" borderId="0" xfId="0" applyFont="1" applyAlignment="1">
      <alignment horizontal="center" vertical="center"/>
    </xf>
    <xf numFmtId="0" fontId="67" fillId="0" borderId="0" xfId="1" applyFont="1" applyAlignment="1">
      <alignment horizontal="left" vertical="center"/>
    </xf>
    <xf numFmtId="0" fontId="107" fillId="0" borderId="0" xfId="1" applyFont="1" applyAlignment="1">
      <alignment horizontal="center" vertical="center" wrapText="1"/>
    </xf>
    <xf numFmtId="0" fontId="25" fillId="0" borderId="0" xfId="1" applyFont="1" applyAlignment="1">
      <alignment horizontal="left" vertical="top"/>
    </xf>
    <xf numFmtId="49" fontId="56" fillId="0" borderId="0" xfId="1" applyNumberFormat="1" applyFont="1" applyAlignment="1">
      <alignment horizontal="center"/>
    </xf>
    <xf numFmtId="49" fontId="56" fillId="0" borderId="0" xfId="0" applyNumberFormat="1" applyFont="1" applyAlignment="1">
      <alignment horizontal="center"/>
    </xf>
    <xf numFmtId="0" fontId="39" fillId="9" borderId="0" xfId="1" applyFont="1" applyFill="1" applyAlignment="1">
      <alignment horizontal="center" vertical="center"/>
    </xf>
    <xf numFmtId="0" fontId="27" fillId="0" borderId="0" xfId="0" applyFont="1" applyAlignment="1" applyProtection="1">
      <alignment horizontal="center" vertical="center"/>
      <protection locked="0"/>
    </xf>
    <xf numFmtId="0" fontId="69" fillId="0" borderId="0" xfId="1" applyFont="1" applyAlignment="1">
      <alignment horizontal="left" vertical="top"/>
    </xf>
    <xf numFmtId="0" fontId="78" fillId="0" borderId="0" xfId="1" applyFont="1">
      <alignment vertical="center"/>
    </xf>
    <xf numFmtId="49" fontId="56" fillId="0" borderId="0" xfId="1" applyNumberFormat="1" applyFont="1" applyAlignment="1" applyProtection="1">
      <alignment horizontal="center"/>
      <protection locked="0"/>
    </xf>
    <xf numFmtId="49" fontId="56" fillId="0" borderId="0" xfId="0" applyNumberFormat="1" applyFont="1" applyAlignment="1" applyProtection="1">
      <alignment horizontal="center"/>
      <protection locked="0"/>
    </xf>
    <xf numFmtId="0" fontId="39" fillId="0" borderId="0" xfId="0" applyFont="1" applyAlignment="1">
      <alignment vertical="center"/>
    </xf>
    <xf numFmtId="0" fontId="75" fillId="0" borderId="0" xfId="1" applyFont="1" applyAlignment="1">
      <alignment horizontal="center" vertical="center"/>
    </xf>
    <xf numFmtId="0" fontId="35" fillId="7" borderId="0" xfId="0" applyFont="1" applyFill="1" applyAlignment="1">
      <alignment horizontal="left" vertical="top" wrapText="1"/>
    </xf>
    <xf numFmtId="0" fontId="63" fillId="0" borderId="0" xfId="1" applyFont="1" applyAlignment="1">
      <alignment horizontal="left" vertical="center"/>
    </xf>
    <xf numFmtId="3" fontId="31" fillId="0" borderId="0" xfId="1" applyNumberFormat="1" applyFont="1" applyAlignment="1">
      <alignment horizontal="right" vertical="center" indent="1"/>
    </xf>
    <xf numFmtId="0" fontId="26" fillId="0" borderId="0" xfId="1" applyFont="1" applyAlignment="1">
      <alignment horizontal="left" vertical="top"/>
    </xf>
    <xf numFmtId="0" fontId="78" fillId="7" borderId="0" xfId="0" applyFont="1" applyFill="1"/>
    <xf numFmtId="0" fontId="26" fillId="0" borderId="0" xfId="1" applyFont="1" applyAlignment="1">
      <alignment horizontal="center" vertical="center"/>
    </xf>
    <xf numFmtId="180" fontId="80" fillId="0" borderId="0" xfId="0" applyNumberFormat="1" applyFont="1" applyAlignment="1">
      <alignment horizontal="right" vertical="center"/>
    </xf>
    <xf numFmtId="0" fontId="78" fillId="0" borderId="0" xfId="0" applyFont="1" applyAlignment="1">
      <alignment vertical="center"/>
    </xf>
    <xf numFmtId="0" fontId="67" fillId="0" borderId="0" xfId="1" applyFont="1">
      <alignment vertical="center"/>
    </xf>
    <xf numFmtId="0" fontId="14" fillId="7" borderId="0" xfId="1" applyFont="1" applyFill="1" applyAlignment="1">
      <alignment vertical="center" wrapText="1"/>
    </xf>
    <xf numFmtId="0" fontId="52" fillId="0" borderId="0" xfId="1" applyFont="1" applyAlignment="1">
      <alignment vertical="top" wrapText="1"/>
    </xf>
    <xf numFmtId="0" fontId="169" fillId="0" borderId="0" xfId="0" applyFont="1" applyAlignment="1">
      <alignment horizontal="center" vertical="center"/>
    </xf>
    <xf numFmtId="0" fontId="128" fillId="0" borderId="0" xfId="1" applyFont="1" applyAlignment="1">
      <alignment horizontal="left" vertical="center"/>
    </xf>
    <xf numFmtId="0" fontId="179" fillId="0" borderId="0" xfId="0" applyFont="1" applyAlignment="1">
      <alignment horizontal="left" vertical="center"/>
    </xf>
    <xf numFmtId="0" fontId="67" fillId="0" borderId="0" xfId="0" applyFont="1" applyAlignment="1">
      <alignment vertical="center"/>
    </xf>
    <xf numFmtId="0" fontId="157" fillId="0" borderId="0" xfId="1" applyFont="1">
      <alignment vertical="center"/>
    </xf>
    <xf numFmtId="0" fontId="170" fillId="0" borderId="0" xfId="0" applyFont="1" applyAlignment="1">
      <alignment horizontal="center" vertical="center"/>
    </xf>
    <xf numFmtId="0" fontId="15" fillId="0" borderId="0" xfId="0" applyFont="1" applyAlignment="1">
      <alignment horizontal="center" vertical="center"/>
    </xf>
    <xf numFmtId="0" fontId="36" fillId="9" borderId="0" xfId="1" applyFont="1" applyFill="1" applyAlignment="1">
      <alignment horizontal="center" vertical="center"/>
    </xf>
    <xf numFmtId="0" fontId="173" fillId="0" borderId="0" xfId="0" applyFont="1" applyAlignment="1">
      <alignment horizontal="center" vertical="center"/>
    </xf>
    <xf numFmtId="0" fontId="67" fillId="0" borderId="0" xfId="1" applyFont="1" applyAlignment="1">
      <alignment vertical="top"/>
    </xf>
    <xf numFmtId="0" fontId="14" fillId="4" borderId="0" xfId="0" applyFont="1" applyFill="1"/>
    <xf numFmtId="0" fontId="67" fillId="9" borderId="0" xfId="1" applyFont="1" applyFill="1" applyAlignment="1">
      <alignment horizontal="center" vertical="center" shrinkToFit="1"/>
    </xf>
    <xf numFmtId="0" fontId="44" fillId="10" borderId="0" xfId="0" applyFont="1" applyFill="1" applyAlignment="1" applyProtection="1">
      <alignment horizontal="center" vertical="center"/>
      <protection locked="0"/>
    </xf>
    <xf numFmtId="0" fontId="14" fillId="10" borderId="0" xfId="0" applyFont="1" applyFill="1" applyAlignment="1">
      <alignment vertical="center"/>
    </xf>
    <xf numFmtId="0" fontId="26" fillId="10" borderId="0" xfId="1" applyFont="1" applyFill="1" applyAlignment="1">
      <alignment horizontal="left" vertical="center"/>
    </xf>
    <xf numFmtId="0" fontId="26" fillId="10" borderId="0" xfId="1" applyFont="1" applyFill="1">
      <alignment vertical="center"/>
    </xf>
    <xf numFmtId="0" fontId="14" fillId="10" borderId="0" xfId="1" applyFont="1" applyFill="1" applyAlignment="1">
      <alignment horizontal="center" vertical="center" wrapText="1"/>
    </xf>
    <xf numFmtId="0" fontId="35" fillId="7" borderId="0" xfId="0" applyFont="1" applyFill="1" applyAlignment="1">
      <alignment wrapText="1"/>
    </xf>
    <xf numFmtId="0" fontId="75" fillId="0" borderId="0" xfId="1" applyFont="1" applyAlignment="1">
      <alignment horizontal="right" vertical="center" indent="1"/>
    </xf>
    <xf numFmtId="0" fontId="80" fillId="7" borderId="0" xfId="0" applyFont="1" applyFill="1" applyAlignment="1">
      <alignment horizontal="left" vertical="top" wrapText="1"/>
    </xf>
    <xf numFmtId="0" fontId="43" fillId="0" borderId="0" xfId="1" applyFont="1" applyAlignment="1">
      <alignment horizontal="center" vertical="center" wrapText="1"/>
    </xf>
    <xf numFmtId="0" fontId="63" fillId="0" borderId="0" xfId="1" applyFont="1" applyAlignment="1">
      <alignment horizontal="left" vertical="top"/>
    </xf>
    <xf numFmtId="0" fontId="61" fillId="0" borderId="0" xfId="0" applyFont="1" applyAlignment="1">
      <alignment horizontal="center" vertical="center"/>
    </xf>
    <xf numFmtId="0" fontId="71" fillId="9" borderId="0" xfId="0" applyFont="1" applyFill="1" applyAlignment="1">
      <alignment horizontal="center" vertical="center"/>
    </xf>
    <xf numFmtId="0" fontId="44" fillId="7" borderId="0" xfId="0" applyFont="1" applyFill="1" applyAlignment="1">
      <alignment horizontal="center" vertical="center"/>
    </xf>
    <xf numFmtId="0" fontId="73" fillId="9" borderId="0" xfId="0" applyFont="1" applyFill="1" applyAlignment="1">
      <alignment horizontal="center" vertical="center"/>
    </xf>
    <xf numFmtId="0" fontId="26" fillId="7" borderId="0" xfId="1" applyFont="1" applyFill="1" applyAlignment="1">
      <alignment horizontal="center" vertical="center"/>
    </xf>
    <xf numFmtId="0" fontId="43" fillId="0" borderId="0" xfId="1" applyFont="1" applyAlignment="1">
      <alignment horizontal="right" vertical="center"/>
    </xf>
    <xf numFmtId="0" fontId="52" fillId="0" borderId="0" xfId="1" applyFont="1" applyAlignment="1">
      <alignment horizontal="center"/>
    </xf>
    <xf numFmtId="0" fontId="51" fillId="0" borderId="0" xfId="0" applyFont="1" applyAlignment="1">
      <alignment horizontal="center"/>
    </xf>
    <xf numFmtId="0" fontId="43" fillId="0" borderId="0" xfId="1" applyFont="1" applyAlignment="1"/>
    <xf numFmtId="0" fontId="43" fillId="0" borderId="0" xfId="1" applyFont="1" applyAlignment="1">
      <alignment horizontal="left" vertical="center"/>
    </xf>
    <xf numFmtId="0" fontId="19" fillId="0" borderId="0" xfId="1" applyFont="1" applyAlignment="1">
      <alignment horizontal="left" vertical="center"/>
    </xf>
    <xf numFmtId="0" fontId="75" fillId="0" borderId="0" xfId="1" applyFont="1" applyAlignment="1">
      <alignment horizontal="left" vertical="center"/>
    </xf>
    <xf numFmtId="0" fontId="19" fillId="0" borderId="0" xfId="0" applyFont="1"/>
    <xf numFmtId="0" fontId="19" fillId="0" borderId="0" xfId="1" applyFont="1" applyAlignment="1">
      <alignment horizontal="left" vertical="top"/>
    </xf>
    <xf numFmtId="49" fontId="34" fillId="0" borderId="0" xfId="1" applyNumberFormat="1" applyFont="1" applyAlignment="1" applyProtection="1">
      <alignment horizontal="left" vertical="top" wrapText="1"/>
      <protection locked="0"/>
    </xf>
    <xf numFmtId="0" fontId="62" fillId="0" borderId="0" xfId="0" applyFont="1" applyAlignment="1">
      <alignment horizontal="left" vertical="center"/>
    </xf>
    <xf numFmtId="0" fontId="15" fillId="0" borderId="0" xfId="0" applyFont="1" applyAlignment="1">
      <alignment vertical="center"/>
    </xf>
    <xf numFmtId="0" fontId="158" fillId="0" borderId="0" xfId="0" applyFont="1" applyAlignment="1">
      <alignment horizontal="left" vertical="center"/>
    </xf>
    <xf numFmtId="0" fontId="159" fillId="0" borderId="0" xfId="0" applyFont="1" applyAlignment="1">
      <alignment horizontal="right" vertical="center" textRotation="255"/>
    </xf>
    <xf numFmtId="0" fontId="160" fillId="0" borderId="0" xfId="0" applyFont="1" applyAlignment="1">
      <alignment horizontal="right" vertical="center" textRotation="255"/>
    </xf>
    <xf numFmtId="0" fontId="45" fillId="7" borderId="0" xfId="1" applyFont="1" applyFill="1" applyAlignment="1">
      <alignment vertical="top"/>
    </xf>
    <xf numFmtId="0" fontId="69" fillId="0" borderId="0" xfId="1" applyFont="1" applyAlignment="1">
      <alignment horizontal="left" vertical="top" wrapText="1"/>
    </xf>
    <xf numFmtId="0" fontId="68" fillId="0" borderId="0" xfId="1" applyFont="1">
      <alignment vertical="center"/>
    </xf>
    <xf numFmtId="0" fontId="58" fillId="7" borderId="0" xfId="1" applyFont="1" applyFill="1" applyAlignment="1">
      <alignment horizontal="left" vertical="top"/>
    </xf>
    <xf numFmtId="0" fontId="68" fillId="0" borderId="0" xfId="0" applyFont="1" applyAlignment="1">
      <alignment vertical="center"/>
    </xf>
    <xf numFmtId="0" fontId="61" fillId="0" borderId="0" xfId="1" applyFont="1" applyAlignment="1">
      <alignment horizontal="left" vertical="center"/>
    </xf>
    <xf numFmtId="0" fontId="61" fillId="0" borderId="0" xfId="0" applyFont="1" applyAlignment="1">
      <alignment horizontal="left" vertical="center"/>
    </xf>
    <xf numFmtId="0" fontId="162" fillId="0" borderId="0" xfId="0" applyFont="1" applyAlignment="1">
      <alignment horizontal="center" vertical="center"/>
    </xf>
    <xf numFmtId="0" fontId="86" fillId="0" borderId="0" xfId="0" applyFont="1" applyAlignment="1">
      <alignment horizontal="left" vertical="top" wrapText="1"/>
    </xf>
    <xf numFmtId="0" fontId="25" fillId="0" borderId="0" xfId="1" applyFont="1" applyAlignment="1">
      <alignment horizontal="left" vertical="center"/>
    </xf>
    <xf numFmtId="0" fontId="157" fillId="0" borderId="0" xfId="1" applyFont="1" applyAlignment="1">
      <alignment horizontal="left" vertical="top" wrapText="1"/>
    </xf>
    <xf numFmtId="0" fontId="163" fillId="0" borderId="0" xfId="1" applyFont="1" applyAlignment="1">
      <alignment horizontal="left" vertical="top" wrapText="1"/>
    </xf>
    <xf numFmtId="0" fontId="78" fillId="0" borderId="0" xfId="1" applyFont="1" applyAlignment="1">
      <alignment horizontal="right" vertical="center"/>
    </xf>
    <xf numFmtId="0" fontId="78" fillId="0" borderId="0" xfId="0" applyFont="1" applyAlignment="1">
      <alignment horizontal="right"/>
    </xf>
    <xf numFmtId="0" fontId="63" fillId="0" borderId="0" xfId="0" applyFont="1" applyAlignment="1">
      <alignment horizontal="left" vertical="center"/>
    </xf>
    <xf numFmtId="0" fontId="26" fillId="0" borderId="0" xfId="0" applyFont="1" applyAlignment="1">
      <alignment horizontal="center" vertical="center"/>
    </xf>
    <xf numFmtId="0" fontId="13" fillId="0" borderId="0" xfId="1" applyFont="1" applyAlignment="1">
      <alignment horizontal="left" vertical="top" wrapText="1"/>
    </xf>
    <xf numFmtId="0" fontId="14" fillId="7" borderId="0" xfId="0" applyFont="1" applyFill="1" applyAlignment="1">
      <alignment horizontal="center" vertical="center"/>
    </xf>
    <xf numFmtId="0" fontId="75" fillId="0" borderId="0" xfId="1" applyFont="1" applyAlignment="1">
      <alignment horizontal="right" vertical="center"/>
    </xf>
    <xf numFmtId="0" fontId="157" fillId="0" borderId="0" xfId="0" applyFont="1" applyAlignment="1">
      <alignment vertical="center"/>
    </xf>
    <xf numFmtId="0" fontId="161" fillId="0" borderId="0" xfId="1" applyFont="1" applyAlignment="1">
      <alignment horizontal="left" vertical="center"/>
    </xf>
    <xf numFmtId="0" fontId="161" fillId="0" borderId="0" xfId="0" applyFont="1" applyAlignment="1">
      <alignment horizontal="left" vertical="center"/>
    </xf>
    <xf numFmtId="0" fontId="14" fillId="13" borderId="39" xfId="1" applyFont="1" applyFill="1" applyBorder="1">
      <alignment vertical="center"/>
    </xf>
    <xf numFmtId="0" fontId="14" fillId="0" borderId="4" xfId="1" applyFont="1" applyBorder="1" applyAlignment="1">
      <alignment horizontal="center" vertical="center" wrapText="1"/>
    </xf>
    <xf numFmtId="0" fontId="14" fillId="0" borderId="3" xfId="1" applyFont="1" applyBorder="1" applyAlignment="1">
      <alignment horizontal="center" vertical="center" wrapText="1"/>
    </xf>
    <xf numFmtId="0" fontId="14" fillId="0" borderId="67" xfId="1" applyFont="1" applyBorder="1" applyAlignment="1">
      <alignment horizontal="center" vertical="center" wrapText="1"/>
    </xf>
    <xf numFmtId="0" fontId="95" fillId="10" borderId="40" xfId="1" applyFont="1" applyFill="1" applyBorder="1" applyAlignment="1">
      <alignment horizontal="center" vertical="center" wrapText="1"/>
    </xf>
    <xf numFmtId="0" fontId="14" fillId="10" borderId="1" xfId="1" applyFont="1" applyFill="1" applyBorder="1" applyAlignment="1">
      <alignment horizontal="center" vertical="center" wrapText="1"/>
    </xf>
    <xf numFmtId="0" fontId="14" fillId="10" borderId="64" xfId="1" applyFont="1" applyFill="1" applyBorder="1" applyAlignment="1">
      <alignment horizontal="center" vertical="center" wrapText="1"/>
    </xf>
    <xf numFmtId="0" fontId="157" fillId="0" borderId="0" xfId="1" applyFont="1" applyAlignment="1">
      <alignment horizontal="center" vertical="center" wrapText="1"/>
    </xf>
    <xf numFmtId="0" fontId="163" fillId="0" borderId="0" xfId="1" applyFont="1" applyAlignment="1">
      <alignment horizontal="left" vertical="top"/>
    </xf>
    <xf numFmtId="0" fontId="161" fillId="0" borderId="0" xfId="0" applyFont="1" applyAlignment="1">
      <alignment horizontal="center" vertical="center"/>
    </xf>
    <xf numFmtId="0" fontId="39" fillId="0" borderId="0" xfId="1" applyFont="1" applyAlignment="1">
      <alignment vertical="center" wrapText="1"/>
    </xf>
    <xf numFmtId="0" fontId="44" fillId="0" borderId="0" xfId="0" applyFont="1" applyAlignment="1">
      <alignment horizontal="center"/>
    </xf>
    <xf numFmtId="0" fontId="13" fillId="7" borderId="0" xfId="1" applyFont="1" applyFill="1" applyAlignment="1">
      <alignment horizontal="left" vertical="top" wrapText="1"/>
    </xf>
    <xf numFmtId="0" fontId="67" fillId="0" borderId="0" xfId="1" applyFont="1" applyAlignment="1">
      <alignment horizontal="left"/>
    </xf>
    <xf numFmtId="0" fontId="66" fillId="9" borderId="0" xfId="1" applyFont="1" applyFill="1" applyAlignment="1">
      <alignment horizontal="center" vertical="center" wrapText="1"/>
    </xf>
    <xf numFmtId="0" fontId="60" fillId="0" borderId="0" xfId="0" applyFont="1" applyAlignment="1">
      <alignment horizontal="left" vertical="center"/>
    </xf>
    <xf numFmtId="0" fontId="67" fillId="9" borderId="0" xfId="1" applyFont="1" applyFill="1" applyAlignment="1">
      <alignment horizontal="center" vertical="center" wrapText="1"/>
    </xf>
    <xf numFmtId="0" fontId="175" fillId="0" borderId="0" xfId="1" applyFont="1">
      <alignment vertical="center"/>
    </xf>
    <xf numFmtId="0" fontId="175" fillId="0" borderId="0" xfId="0" applyFont="1" applyAlignment="1">
      <alignment vertical="center"/>
    </xf>
    <xf numFmtId="0" fontId="151" fillId="0" borderId="0" xfId="1" applyFont="1" applyAlignment="1">
      <alignment horizontal="right"/>
    </xf>
    <xf numFmtId="0" fontId="128" fillId="0" borderId="0" xfId="1" applyFont="1" applyAlignment="1">
      <alignment horizontal="left"/>
    </xf>
    <xf numFmtId="0" fontId="39" fillId="0" borderId="0" xfId="1" applyFont="1" applyAlignment="1">
      <alignment horizontal="left" vertical="center"/>
    </xf>
    <xf numFmtId="0" fontId="187" fillId="0" borderId="0" xfId="1" applyFont="1" applyAlignment="1">
      <alignment horizontal="right"/>
    </xf>
    <xf numFmtId="0" fontId="14" fillId="0" borderId="0" xfId="1" applyFont="1" applyAlignment="1">
      <alignment horizontal="right" vertical="center"/>
    </xf>
    <xf numFmtId="0" fontId="48" fillId="0" borderId="0" xfId="1" applyFont="1" applyAlignment="1">
      <alignment horizontal="left" vertical="center"/>
    </xf>
    <xf numFmtId="182" fontId="51" fillId="0" borderId="0" xfId="1" applyNumberFormat="1" applyFont="1" applyAlignment="1">
      <alignment horizontal="center" vertical="center"/>
    </xf>
    <xf numFmtId="0" fontId="41" fillId="10" borderId="0" xfId="1" applyFont="1" applyFill="1" applyAlignment="1">
      <alignment horizontal="left" vertical="center" wrapText="1"/>
    </xf>
    <xf numFmtId="0" fontId="68" fillId="0" borderId="0" xfId="0" applyFont="1" applyAlignment="1">
      <alignment horizontal="left" vertical="center"/>
    </xf>
    <xf numFmtId="0" fontId="0" fillId="7" borderId="0" xfId="0" applyFill="1" applyAlignment="1">
      <alignment horizontal="center" vertical="center" wrapText="1"/>
    </xf>
    <xf numFmtId="0" fontId="164" fillId="0" borderId="0" xfId="1" applyFont="1">
      <alignment vertical="center"/>
    </xf>
    <xf numFmtId="0" fontId="128" fillId="0" borderId="0" xfId="1" applyFont="1">
      <alignment vertical="center"/>
    </xf>
    <xf numFmtId="0" fontId="165" fillId="0" borderId="0" xfId="1" applyFont="1" applyAlignment="1">
      <alignment horizontal="left" vertical="top"/>
    </xf>
    <xf numFmtId="0" fontId="165" fillId="0" borderId="0" xfId="1" applyFont="1" applyAlignment="1">
      <alignment horizontal="left" vertical="top" wrapText="1"/>
    </xf>
    <xf numFmtId="0" fontId="128" fillId="0" borderId="0" xfId="0" applyFont="1" applyAlignment="1">
      <alignment vertical="center"/>
    </xf>
    <xf numFmtId="0" fontId="166" fillId="0" borderId="0" xfId="1" applyFont="1" applyAlignment="1">
      <alignment horizontal="left" vertical="center"/>
    </xf>
    <xf numFmtId="0" fontId="166" fillId="0" borderId="0" xfId="0" applyFont="1" applyAlignment="1">
      <alignment horizontal="left" vertical="center"/>
    </xf>
    <xf numFmtId="0" fontId="27" fillId="0" borderId="0" xfId="0" applyFont="1" applyAlignment="1">
      <alignment horizontal="center"/>
    </xf>
    <xf numFmtId="0" fontId="51" fillId="0" borderId="0" xfId="1" applyFont="1" applyAlignment="1">
      <alignment horizontal="left"/>
    </xf>
    <xf numFmtId="0" fontId="88" fillId="0" borderId="0" xfId="0" applyFont="1" applyAlignment="1">
      <alignment horizontal="left" vertical="top" indent="1"/>
    </xf>
    <xf numFmtId="0" fontId="88" fillId="0" borderId="0" xfId="0" applyFont="1" applyAlignment="1">
      <alignment horizontal="left" vertical="center"/>
    </xf>
    <xf numFmtId="0" fontId="14" fillId="0" borderId="0" xfId="0" applyFont="1" applyAlignment="1">
      <alignment horizontal="right" vertical="center" indent="1"/>
    </xf>
    <xf numFmtId="0" fontId="57" fillId="0" borderId="0" xfId="0" applyFont="1" applyAlignment="1">
      <alignment horizontal="center" vertical="center"/>
    </xf>
    <xf numFmtId="186" fontId="16" fillId="0" borderId="0" xfId="1" applyNumberFormat="1" applyFont="1" applyAlignment="1">
      <alignment vertical="center" wrapText="1"/>
    </xf>
    <xf numFmtId="0" fontId="19" fillId="0" borderId="0" xfId="1" applyFont="1" applyAlignment="1">
      <alignment horizontal="left"/>
    </xf>
    <xf numFmtId="0" fontId="51" fillId="0" borderId="0" xfId="1" applyFont="1" applyAlignment="1" applyProtection="1">
      <alignment horizontal="left" vertical="center"/>
      <protection locked="0"/>
    </xf>
    <xf numFmtId="0" fontId="0" fillId="0" borderId="3" xfId="0" applyBorder="1"/>
    <xf numFmtId="0" fontId="26" fillId="10" borderId="0" xfId="1" applyFont="1" applyFill="1" applyAlignment="1">
      <alignment horizontal="left" vertical="center" wrapText="1"/>
    </xf>
    <xf numFmtId="0" fontId="53" fillId="10" borderId="5" xfId="1" applyFont="1" applyFill="1" applyBorder="1" applyAlignment="1">
      <alignment horizontal="right"/>
    </xf>
    <xf numFmtId="0" fontId="0" fillId="7" borderId="8" xfId="0" applyFill="1" applyBorder="1" applyAlignment="1">
      <alignment horizontal="center" vertical="center"/>
    </xf>
    <xf numFmtId="0" fontId="44" fillId="0" borderId="17" xfId="0" applyFont="1" applyBorder="1" applyAlignment="1">
      <alignment horizontal="center" vertical="center"/>
    </xf>
    <xf numFmtId="0" fontId="26" fillId="0" borderId="17" xfId="1" applyFont="1" applyBorder="1" applyAlignment="1">
      <alignment horizontal="left" vertical="center"/>
    </xf>
    <xf numFmtId="0" fontId="26" fillId="7" borderId="10" xfId="1" applyFont="1" applyFill="1" applyBorder="1">
      <alignment vertical="center"/>
    </xf>
    <xf numFmtId="0" fontId="156" fillId="0" borderId="0" xfId="0" applyFont="1" applyAlignment="1">
      <alignment horizontal="left" vertical="center"/>
    </xf>
    <xf numFmtId="0" fontId="13" fillId="0" borderId="0" xfId="1" applyFont="1" applyAlignment="1">
      <alignment horizontal="left" vertical="top"/>
    </xf>
    <xf numFmtId="0" fontId="60" fillId="0" borderId="0" xfId="1" applyFont="1" applyAlignment="1">
      <alignment horizontal="left" vertical="center"/>
    </xf>
    <xf numFmtId="0" fontId="184" fillId="0" borderId="0" xfId="1" applyFont="1" applyAlignment="1">
      <alignment horizontal="left" vertical="center"/>
    </xf>
    <xf numFmtId="0" fontId="54" fillId="0" borderId="0" xfId="1" applyFont="1">
      <alignment vertical="center"/>
    </xf>
    <xf numFmtId="0" fontId="37" fillId="7" borderId="0" xfId="1" applyFont="1" applyFill="1" applyAlignment="1">
      <alignment horizontal="left" vertical="top" wrapText="1"/>
    </xf>
    <xf numFmtId="0" fontId="34" fillId="0" borderId="0" xfId="1" applyFont="1" applyAlignment="1">
      <alignment vertical="center" wrapText="1"/>
    </xf>
    <xf numFmtId="0" fontId="25" fillId="0" borderId="0" xfId="1" applyFont="1" applyAlignment="1">
      <alignment vertical="center" wrapText="1"/>
    </xf>
    <xf numFmtId="0" fontId="139" fillId="0" borderId="0" xfId="1" applyFont="1" applyAlignment="1">
      <alignment horizontal="right"/>
    </xf>
    <xf numFmtId="0" fontId="246" fillId="0" borderId="153" xfId="1" applyFont="1" applyBorder="1" applyAlignment="1">
      <alignment horizontal="right" shrinkToFit="1"/>
    </xf>
    <xf numFmtId="0" fontId="100" fillId="0" borderId="154" xfId="1" applyFont="1" applyBorder="1" applyAlignment="1">
      <alignment horizontal="center" shrinkToFit="1"/>
    </xf>
    <xf numFmtId="0" fontId="247" fillId="0" borderId="0" xfId="1" applyFont="1" applyAlignment="1">
      <alignment horizontal="left"/>
    </xf>
    <xf numFmtId="0" fontId="246" fillId="0" borderId="106" xfId="1" applyFont="1" applyBorder="1" applyAlignment="1">
      <alignment horizontal="center" shrinkToFit="1"/>
    </xf>
    <xf numFmtId="0" fontId="100" fillId="0" borderId="106" xfId="1" applyFont="1" applyBorder="1" applyAlignment="1">
      <alignment horizontal="center" shrinkToFit="1"/>
    </xf>
    <xf numFmtId="0" fontId="42" fillId="0" borderId="0" xfId="1" applyFont="1" applyAlignment="1"/>
    <xf numFmtId="0" fontId="44" fillId="0" borderId="106" xfId="0" applyFont="1" applyBorder="1" applyAlignment="1">
      <alignment horizontal="center" shrinkToFit="1"/>
    </xf>
    <xf numFmtId="0" fontId="57" fillId="7" borderId="1" xfId="0" applyFont="1" applyFill="1" applyBorder="1" applyAlignment="1" applyProtection="1">
      <alignment horizontal="center" vertical="center"/>
      <protection locked="0"/>
    </xf>
    <xf numFmtId="0" fontId="63" fillId="0" borderId="0" xfId="1" applyFont="1" applyAlignment="1"/>
    <xf numFmtId="0" fontId="65" fillId="0" borderId="0" xfId="0" applyFont="1" applyAlignment="1" applyProtection="1">
      <alignment horizontal="center" vertical="center"/>
      <protection locked="0"/>
    </xf>
    <xf numFmtId="0" fontId="177" fillId="0" borderId="0" xfId="0" applyFont="1" applyAlignment="1">
      <alignment horizontal="left" vertical="top"/>
    </xf>
    <xf numFmtId="0" fontId="81" fillId="0" borderId="0" xfId="1" applyFont="1" applyAlignment="1">
      <alignment horizontal="left" vertical="center"/>
    </xf>
    <xf numFmtId="0" fontId="63" fillId="0" borderId="0" xfId="1" applyFont="1">
      <alignment vertical="center"/>
    </xf>
    <xf numFmtId="0" fontId="175" fillId="0" borderId="0" xfId="0" applyFont="1" applyAlignment="1">
      <alignment horizontal="left" vertical="center"/>
    </xf>
    <xf numFmtId="0" fontId="65" fillId="0" borderId="0" xfId="0" applyFont="1" applyAlignment="1">
      <alignment horizontal="center" vertical="center"/>
    </xf>
    <xf numFmtId="0" fontId="39" fillId="0" borderId="0" xfId="1" applyFont="1" applyAlignment="1">
      <alignment horizontal="left" vertical="top"/>
    </xf>
    <xf numFmtId="0" fontId="81" fillId="0" borderId="0" xfId="1" applyFont="1" applyAlignment="1">
      <alignment horizontal="center" vertical="center"/>
    </xf>
    <xf numFmtId="0" fontId="54" fillId="0" borderId="0" xfId="0" applyFont="1" applyAlignment="1">
      <alignment horizontal="center" vertical="center"/>
    </xf>
    <xf numFmtId="0" fontId="75" fillId="0" borderId="0" xfId="0" applyFont="1" applyAlignment="1">
      <alignment vertical="top"/>
    </xf>
    <xf numFmtId="0" fontId="0" fillId="7" borderId="0" xfId="0" applyFill="1" applyAlignment="1">
      <alignment horizontal="left" vertical="center"/>
    </xf>
    <xf numFmtId="0" fontId="77" fillId="7" borderId="0" xfId="0" applyFont="1" applyFill="1" applyAlignment="1">
      <alignment horizontal="center" vertical="center"/>
    </xf>
    <xf numFmtId="0" fontId="55" fillId="7" borderId="0" xfId="0" applyFont="1" applyFill="1" applyAlignment="1">
      <alignment horizontal="center" vertical="center"/>
    </xf>
    <xf numFmtId="0" fontId="76" fillId="7" borderId="0" xfId="0" applyFont="1" applyFill="1" applyAlignment="1">
      <alignment horizontal="center" vertical="center"/>
    </xf>
    <xf numFmtId="0" fontId="10" fillId="7" borderId="0" xfId="0" applyFont="1" applyFill="1" applyAlignment="1">
      <alignment horizontal="center" vertical="center"/>
    </xf>
    <xf numFmtId="0" fontId="76" fillId="7" borderId="3" xfId="0" applyFont="1" applyFill="1" applyBorder="1" applyAlignment="1">
      <alignment horizontal="center" vertical="center"/>
    </xf>
    <xf numFmtId="0" fontId="10" fillId="7" borderId="3" xfId="0" applyFont="1" applyFill="1" applyBorder="1" applyAlignment="1">
      <alignment horizontal="center" vertical="center"/>
    </xf>
    <xf numFmtId="0" fontId="10" fillId="7" borderId="68" xfId="0" applyFont="1" applyFill="1" applyBorder="1" applyAlignment="1">
      <alignment horizontal="center" vertical="center"/>
    </xf>
    <xf numFmtId="0" fontId="14" fillId="10" borderId="0" xfId="1" applyFont="1" applyFill="1" applyAlignment="1">
      <alignment vertical="center" wrapText="1"/>
    </xf>
    <xf numFmtId="187" fontId="263" fillId="0" borderId="29" xfId="0" applyNumberFormat="1" applyFont="1" applyBorder="1" applyAlignment="1" applyProtection="1">
      <alignment horizontal="right"/>
      <protection locked="0"/>
    </xf>
    <xf numFmtId="0" fontId="14" fillId="0" borderId="8" xfId="1" applyFont="1" applyBorder="1" applyAlignment="1">
      <alignment vertical="center" wrapText="1"/>
    </xf>
    <xf numFmtId="0" fontId="140" fillId="10" borderId="13" xfId="0" applyFont="1" applyFill="1" applyBorder="1" applyAlignment="1">
      <alignment horizontal="right"/>
    </xf>
    <xf numFmtId="0" fontId="155" fillId="12" borderId="42" xfId="0" applyFont="1" applyFill="1" applyBorder="1" applyAlignment="1" applyProtection="1">
      <alignment vertical="center" wrapText="1"/>
      <protection locked="0"/>
    </xf>
    <xf numFmtId="0" fontId="129" fillId="13" borderId="42" xfId="0" applyFont="1" applyFill="1" applyBorder="1" applyAlignment="1" applyProtection="1">
      <alignment vertical="center" wrapText="1"/>
      <protection locked="0"/>
    </xf>
    <xf numFmtId="186" fontId="264" fillId="0" borderId="8" xfId="1" applyNumberFormat="1" applyFont="1" applyBorder="1" applyAlignment="1">
      <alignment horizontal="right" vertical="center"/>
    </xf>
    <xf numFmtId="0" fontId="88" fillId="4" borderId="0" xfId="5" applyFont="1" applyFill="1" applyAlignment="1">
      <alignment horizontal="left" vertical="top" wrapText="1" indent="1" shrinkToFit="1"/>
    </xf>
    <xf numFmtId="0" fontId="260" fillId="4" borderId="1" xfId="0" applyFont="1" applyFill="1" applyBorder="1" applyAlignment="1">
      <alignment horizontal="left" vertical="top" wrapText="1" indent="1" shrinkToFit="1"/>
    </xf>
    <xf numFmtId="0" fontId="260" fillId="4" borderId="0" xfId="0" applyFont="1" applyFill="1" applyAlignment="1">
      <alignment vertical="center"/>
    </xf>
    <xf numFmtId="180" fontId="260" fillId="4" borderId="8" xfId="0" applyNumberFormat="1" applyFont="1" applyFill="1" applyBorder="1" applyAlignment="1">
      <alignment horizontal="center" vertical="center" wrapText="1" shrinkToFit="1"/>
    </xf>
    <xf numFmtId="0" fontId="260" fillId="4" borderId="0" xfId="0" applyFont="1" applyFill="1" applyAlignment="1">
      <alignment horizontal="left" vertical="center"/>
    </xf>
    <xf numFmtId="0" fontId="260" fillId="4" borderId="0" xfId="0" applyFont="1" applyFill="1" applyAlignment="1">
      <alignment horizontal="left" vertical="top" wrapText="1" indent="1" shrinkToFit="1"/>
    </xf>
    <xf numFmtId="186" fontId="88" fillId="4" borderId="0" xfId="5" applyNumberFormat="1" applyFont="1" applyFill="1">
      <alignment vertical="center"/>
    </xf>
    <xf numFmtId="0" fontId="88" fillId="4" borderId="7" xfId="5" applyFont="1" applyFill="1" applyBorder="1">
      <alignment vertical="center"/>
    </xf>
    <xf numFmtId="0" fontId="88" fillId="4" borderId="0" xfId="5" applyFont="1" applyFill="1" applyAlignment="1">
      <alignment horizontal="center" vertical="center"/>
    </xf>
    <xf numFmtId="0" fontId="88" fillId="4" borderId="6" xfId="5" applyFont="1" applyFill="1" applyBorder="1" applyAlignment="1">
      <alignment horizontal="left" vertical="top" wrapText="1" indent="1" shrinkToFit="1"/>
    </xf>
    <xf numFmtId="0" fontId="88" fillId="4" borderId="7" xfId="5" applyFont="1" applyFill="1" applyBorder="1" applyAlignment="1">
      <alignment horizontal="left" vertical="top" wrapText="1" indent="1" shrinkToFit="1"/>
    </xf>
    <xf numFmtId="0" fontId="88" fillId="4" borderId="10" xfId="5" applyFont="1" applyFill="1" applyBorder="1" applyAlignment="1">
      <alignment horizontal="left" vertical="top" wrapText="1" indent="1" shrinkToFit="1"/>
    </xf>
    <xf numFmtId="0" fontId="88" fillId="4" borderId="8" xfId="5" applyFont="1" applyFill="1" applyBorder="1" applyAlignment="1">
      <alignment horizontal="left" vertical="top" wrapText="1" indent="1" shrinkToFit="1"/>
    </xf>
    <xf numFmtId="0" fontId="88" fillId="4" borderId="11" xfId="5" applyFont="1" applyFill="1" applyBorder="1" applyAlignment="1">
      <alignment horizontal="left" vertical="top" wrapText="1" indent="1" shrinkToFit="1"/>
    </xf>
    <xf numFmtId="0" fontId="88" fillId="4" borderId="4" xfId="5" applyFont="1" applyFill="1" applyBorder="1" applyAlignment="1">
      <alignment horizontal="left" vertical="top" wrapText="1" indent="1" shrinkToFit="1"/>
    </xf>
    <xf numFmtId="0" fontId="260" fillId="4" borderId="2" xfId="0" applyFont="1" applyFill="1" applyBorder="1" applyAlignment="1">
      <alignment horizontal="left" vertical="top" wrapText="1" indent="1" shrinkToFit="1"/>
    </xf>
    <xf numFmtId="0" fontId="260" fillId="4" borderId="64" xfId="0" applyFont="1" applyFill="1" applyBorder="1" applyAlignment="1">
      <alignment horizontal="left" vertical="top" wrapText="1" indent="1" shrinkToFit="1"/>
    </xf>
    <xf numFmtId="0" fontId="260" fillId="4" borderId="6" xfId="0" applyFont="1" applyFill="1" applyBorder="1" applyAlignment="1">
      <alignment horizontal="left" vertical="top" wrapText="1" indent="1" shrinkToFit="1"/>
    </xf>
    <xf numFmtId="0" fontId="260" fillId="4" borderId="7" xfId="0" applyFont="1" applyFill="1" applyBorder="1" applyAlignment="1">
      <alignment horizontal="left" vertical="center" wrapText="1" shrinkToFit="1"/>
    </xf>
    <xf numFmtId="0" fontId="260" fillId="4" borderId="7" xfId="0" applyFont="1" applyFill="1" applyBorder="1" applyAlignment="1">
      <alignment horizontal="left" vertical="top" wrapText="1" indent="1" shrinkToFit="1"/>
    </xf>
    <xf numFmtId="0" fontId="260" fillId="4" borderId="10" xfId="0" applyFont="1" applyFill="1" applyBorder="1" applyAlignment="1">
      <alignment horizontal="left" vertical="top" wrapText="1" indent="1" shrinkToFit="1"/>
    </xf>
    <xf numFmtId="0" fontId="88" fillId="4" borderId="14" xfId="5" applyFont="1" applyFill="1" applyBorder="1" applyAlignment="1">
      <alignment horizontal="left" vertical="top" indent="1"/>
    </xf>
    <xf numFmtId="0" fontId="88" fillId="4" borderId="12" xfId="5" applyFont="1" applyFill="1" applyBorder="1" applyAlignment="1">
      <alignment horizontal="left" vertical="top" indent="1"/>
    </xf>
    <xf numFmtId="0" fontId="88" fillId="4" borderId="15" xfId="5" applyFont="1" applyFill="1" applyBorder="1" applyAlignment="1">
      <alignment horizontal="left" vertical="top" indent="1"/>
    </xf>
    <xf numFmtId="0" fontId="88" fillId="4" borderId="6" xfId="5" applyFont="1" applyFill="1" applyBorder="1" applyAlignment="1">
      <alignment horizontal="left" vertical="top" indent="1"/>
    </xf>
    <xf numFmtId="0" fontId="88" fillId="4" borderId="0" xfId="5" applyFont="1" applyFill="1" applyAlignment="1">
      <alignment horizontal="left" vertical="top" indent="1"/>
    </xf>
    <xf numFmtId="0" fontId="88" fillId="4" borderId="7" xfId="5" applyFont="1" applyFill="1" applyBorder="1" applyAlignment="1">
      <alignment horizontal="left" vertical="top" indent="1"/>
    </xf>
    <xf numFmtId="0" fontId="88" fillId="4" borderId="10" xfId="5" applyFont="1" applyFill="1" applyBorder="1" applyAlignment="1">
      <alignment horizontal="left" vertical="top" indent="1"/>
    </xf>
    <xf numFmtId="0" fontId="260" fillId="4" borderId="14" xfId="0" applyFont="1" applyFill="1" applyBorder="1" applyAlignment="1">
      <alignment horizontal="center" vertical="center" shrinkToFit="1"/>
    </xf>
    <xf numFmtId="0" fontId="260" fillId="4" borderId="12" xfId="0" applyFont="1" applyFill="1" applyBorder="1" applyAlignment="1">
      <alignment horizontal="center" vertical="center" shrinkToFit="1"/>
    </xf>
    <xf numFmtId="0" fontId="88" fillId="0" borderId="15" xfId="5" applyFont="1" applyBorder="1" applyAlignment="1">
      <alignment vertical="top" wrapText="1"/>
    </xf>
    <xf numFmtId="0" fontId="260" fillId="4" borderId="6" xfId="0" applyFont="1" applyFill="1" applyBorder="1" applyAlignment="1">
      <alignment horizontal="center" vertical="center" shrinkToFit="1"/>
    </xf>
    <xf numFmtId="0" fontId="260" fillId="4" borderId="0" xfId="0" applyFont="1" applyFill="1" applyAlignment="1">
      <alignment horizontal="center" vertical="center" shrinkToFit="1"/>
    </xf>
    <xf numFmtId="0" fontId="88" fillId="0" borderId="7" xfId="5" applyFont="1" applyBorder="1" applyAlignment="1">
      <alignment vertical="top" wrapText="1"/>
    </xf>
    <xf numFmtId="0" fontId="88" fillId="0" borderId="7" xfId="5" applyFont="1" applyBorder="1" applyAlignment="1"/>
    <xf numFmtId="180" fontId="88" fillId="4" borderId="0" xfId="5" applyNumberFormat="1" applyFont="1" applyFill="1" applyAlignment="1">
      <alignment horizontal="right" vertical="center"/>
    </xf>
    <xf numFmtId="0" fontId="88" fillId="4" borderId="0" xfId="5" applyFont="1" applyFill="1" applyAlignment="1">
      <alignment vertical="center" shrinkToFit="1"/>
    </xf>
    <xf numFmtId="0" fontId="88" fillId="4" borderId="7" xfId="5" applyFont="1" applyFill="1" applyBorder="1" applyAlignment="1">
      <alignment vertical="center" shrinkToFit="1"/>
    </xf>
    <xf numFmtId="0" fontId="88" fillId="0" borderId="6" xfId="0" applyFont="1" applyBorder="1" applyAlignment="1" applyProtection="1">
      <alignment horizontal="left" vertical="top" wrapText="1" indent="1"/>
      <protection locked="0"/>
    </xf>
    <xf numFmtId="0" fontId="88" fillId="0" borderId="0" xfId="0" applyFont="1" applyAlignment="1" applyProtection="1">
      <alignment horizontal="left" vertical="top" wrapText="1" indent="1"/>
      <protection locked="0"/>
    </xf>
    <xf numFmtId="0" fontId="0" fillId="0" borderId="7" xfId="0" applyBorder="1" applyAlignment="1" applyProtection="1">
      <alignment horizontal="left" vertical="top" wrapText="1" indent="1"/>
      <protection locked="0"/>
    </xf>
    <xf numFmtId="0" fontId="88" fillId="0" borderId="0" xfId="1" applyFont="1" applyProtection="1">
      <alignment vertical="center"/>
      <protection locked="0"/>
    </xf>
    <xf numFmtId="0" fontId="88" fillId="0" borderId="0" xfId="1" applyFont="1" applyAlignment="1" applyProtection="1">
      <alignment horizontal="right" vertical="center" shrinkToFit="1"/>
      <protection locked="0"/>
    </xf>
    <xf numFmtId="180" fontId="88" fillId="0" borderId="8" xfId="1" applyNumberFormat="1" applyFont="1" applyBorder="1" applyAlignment="1" applyProtection="1">
      <alignment horizontal="right" vertical="center" shrinkToFit="1"/>
      <protection locked="0"/>
    </xf>
    <xf numFmtId="0" fontId="85" fillId="0" borderId="7" xfId="0" applyFont="1" applyBorder="1" applyAlignment="1" applyProtection="1">
      <alignment horizontal="left" vertical="top" wrapText="1" indent="1"/>
      <protection locked="0"/>
    </xf>
    <xf numFmtId="186" fontId="88" fillId="0" borderId="8" xfId="1" applyNumberFormat="1" applyFont="1" applyBorder="1" applyAlignment="1" applyProtection="1">
      <alignment horizontal="center" vertical="center" shrinkToFit="1"/>
      <protection locked="0"/>
    </xf>
    <xf numFmtId="0" fontId="88" fillId="0" borderId="0" xfId="0" applyFont="1" applyAlignment="1" applyProtection="1">
      <alignment horizontal="left" vertical="top" wrapText="1"/>
      <protection locked="0"/>
    </xf>
    <xf numFmtId="0" fontId="0" fillId="0" borderId="7" xfId="0" applyBorder="1" applyAlignment="1" applyProtection="1">
      <alignment horizontal="left" vertical="top" wrapText="1"/>
      <protection locked="0"/>
    </xf>
    <xf numFmtId="0" fontId="88" fillId="0" borderId="0" xfId="0" applyFont="1" applyAlignment="1" applyProtection="1">
      <alignment horizontal="right" vertical="center"/>
      <protection locked="0"/>
    </xf>
    <xf numFmtId="186" fontId="88" fillId="0" borderId="17" xfId="0" applyNumberFormat="1" applyFont="1" applyBorder="1" applyAlignment="1" applyProtection="1">
      <alignment horizontal="center" shrinkToFit="1"/>
      <protection locked="0"/>
    </xf>
    <xf numFmtId="0" fontId="88" fillId="0" borderId="0" xfId="0" applyFont="1" applyAlignment="1" applyProtection="1">
      <alignment vertical="center"/>
      <protection locked="0"/>
    </xf>
    <xf numFmtId="0" fontId="88" fillId="0" borderId="6" xfId="0" applyFont="1" applyBorder="1" applyAlignment="1" applyProtection="1">
      <alignment horizontal="left" vertical="top" wrapText="1"/>
      <protection locked="0"/>
    </xf>
    <xf numFmtId="0" fontId="88" fillId="0" borderId="0" xfId="1" applyFont="1" applyAlignment="1" applyProtection="1">
      <alignment horizontal="right" shrinkToFit="1"/>
      <protection locked="0"/>
    </xf>
    <xf numFmtId="180" fontId="88" fillId="0" borderId="8" xfId="1" applyNumberFormat="1" applyFont="1" applyBorder="1" applyAlignment="1" applyProtection="1">
      <alignment horizontal="right" shrinkToFit="1"/>
      <protection locked="0"/>
    </xf>
    <xf numFmtId="0" fontId="1" fillId="0" borderId="0" xfId="11">
      <alignment vertical="center"/>
    </xf>
    <xf numFmtId="0" fontId="267" fillId="24" borderId="10" xfId="11" applyFont="1" applyFill="1" applyBorder="1" applyAlignment="1">
      <alignment horizontal="center" vertical="center"/>
    </xf>
    <xf numFmtId="0" fontId="267" fillId="24" borderId="163" xfId="11" applyFont="1" applyFill="1" applyBorder="1" applyAlignment="1">
      <alignment horizontal="center" vertical="center"/>
    </xf>
    <xf numFmtId="0" fontId="268" fillId="24" borderId="28" xfId="11" applyFont="1" applyFill="1" applyBorder="1" applyAlignment="1">
      <alignment horizontal="center" vertical="center" shrinkToFit="1"/>
    </xf>
    <xf numFmtId="0" fontId="266" fillId="0" borderId="165" xfId="11" applyFont="1" applyBorder="1" applyAlignment="1">
      <alignment vertical="center" wrapText="1"/>
    </xf>
    <xf numFmtId="0" fontId="266" fillId="0" borderId="28" xfId="11" applyFont="1" applyBorder="1" applyAlignment="1">
      <alignment vertical="top" wrapText="1"/>
    </xf>
    <xf numFmtId="0" fontId="266" fillId="0" borderId="166" xfId="11" applyFont="1" applyBorder="1" applyAlignment="1">
      <alignment vertical="top" wrapText="1"/>
    </xf>
    <xf numFmtId="20" fontId="266" fillId="0" borderId="28" xfId="11" applyNumberFormat="1" applyFont="1" applyBorder="1" applyAlignment="1">
      <alignment vertical="top" wrapText="1"/>
    </xf>
    <xf numFmtId="0" fontId="268" fillId="24" borderId="167" xfId="11" applyFont="1" applyFill="1" applyBorder="1" applyAlignment="1">
      <alignment vertical="center" textRotation="255"/>
    </xf>
    <xf numFmtId="0" fontId="268" fillId="24" borderId="168" xfId="11" applyFont="1" applyFill="1" applyBorder="1" applyAlignment="1">
      <alignment horizontal="center" vertical="center" shrinkToFit="1"/>
    </xf>
    <xf numFmtId="0" fontId="268" fillId="24" borderId="10" xfId="11" applyFont="1" applyFill="1" applyBorder="1" applyAlignment="1">
      <alignment horizontal="center" vertical="center" shrinkToFit="1"/>
    </xf>
    <xf numFmtId="0" fontId="266" fillId="0" borderId="10" xfId="11" applyFont="1" applyBorder="1" applyAlignment="1">
      <alignment vertical="top" wrapText="1"/>
    </xf>
    <xf numFmtId="0" fontId="266" fillId="0" borderId="11" xfId="11" applyFont="1" applyBorder="1" applyAlignment="1">
      <alignment vertical="top" wrapText="1"/>
    </xf>
    <xf numFmtId="0" fontId="268" fillId="24" borderId="162" xfId="11" applyFont="1" applyFill="1" applyBorder="1" applyAlignment="1">
      <alignment vertical="center" textRotation="255"/>
    </xf>
    <xf numFmtId="0" fontId="268" fillId="24" borderId="172" xfId="11" applyFont="1" applyFill="1" applyBorder="1" applyAlignment="1">
      <alignment horizontal="center" vertical="center" shrinkToFit="1"/>
    </xf>
    <xf numFmtId="0" fontId="266" fillId="0" borderId="173" xfId="11" applyFont="1" applyBorder="1" applyAlignment="1">
      <alignment vertical="center" wrapText="1"/>
    </xf>
    <xf numFmtId="0" fontId="266" fillId="0" borderId="172" xfId="11" applyFont="1" applyBorder="1" applyAlignment="1">
      <alignment vertical="top" wrapText="1"/>
    </xf>
    <xf numFmtId="0" fontId="266" fillId="0" borderId="174" xfId="11" applyFont="1" applyBorder="1" applyAlignment="1">
      <alignment vertical="top" wrapText="1"/>
    </xf>
    <xf numFmtId="0" fontId="270" fillId="0" borderId="0" xfId="11" applyFont="1">
      <alignment vertical="center"/>
    </xf>
    <xf numFmtId="0" fontId="274" fillId="0" borderId="0" xfId="5" applyFont="1" applyAlignment="1">
      <alignment horizontal="right" vertical="center"/>
    </xf>
    <xf numFmtId="184" fontId="275" fillId="0" borderId="16" xfId="0" applyNumberFormat="1" applyFont="1" applyBorder="1" applyAlignment="1">
      <alignment horizontal="left" indent="1"/>
    </xf>
    <xf numFmtId="0" fontId="44" fillId="0" borderId="178" xfId="0" applyFont="1" applyBorder="1" applyAlignment="1">
      <alignment horizontal="center" vertical="center"/>
    </xf>
    <xf numFmtId="0" fontId="26" fillId="7" borderId="13" xfId="1" applyFont="1" applyFill="1" applyBorder="1" applyAlignment="1">
      <alignment horizontal="left" vertical="center"/>
    </xf>
    <xf numFmtId="0" fontId="67" fillId="9" borderId="14" xfId="1" applyFont="1" applyFill="1" applyBorder="1" applyAlignment="1">
      <alignment horizontal="center" vertical="center"/>
    </xf>
    <xf numFmtId="0" fontId="276" fillId="0" borderId="16" xfId="0" applyFont="1" applyBorder="1" applyAlignment="1" applyProtection="1">
      <alignment horizontal="center" vertical="center"/>
      <protection locked="0"/>
    </xf>
    <xf numFmtId="181" fontId="277" fillId="0" borderId="0" xfId="0" applyNumberFormat="1" applyFont="1" applyAlignment="1">
      <alignment horizontal="left"/>
    </xf>
    <xf numFmtId="0" fontId="150" fillId="0" borderId="0" xfId="1" applyFont="1" applyAlignment="1">
      <alignment vertical="top"/>
    </xf>
    <xf numFmtId="0" fontId="13" fillId="0" borderId="0" xfId="1" applyFont="1" applyAlignment="1">
      <alignment vertical="center" wrapText="1"/>
    </xf>
    <xf numFmtId="0" fontId="26" fillId="0" borderId="0" xfId="1" applyFont="1" applyAlignment="1">
      <alignment vertical="center" wrapText="1"/>
    </xf>
    <xf numFmtId="0" fontId="87" fillId="0" borderId="0" xfId="0" applyFont="1" applyAlignment="1">
      <alignment horizontal="left" vertical="center"/>
    </xf>
    <xf numFmtId="0" fontId="26" fillId="0" borderId="3" xfId="1" applyFont="1" applyBorder="1" applyAlignment="1">
      <alignment horizontal="right" vertical="top"/>
    </xf>
    <xf numFmtId="0" fontId="49" fillId="0" borderId="0" xfId="1" applyFont="1" applyAlignment="1"/>
    <xf numFmtId="0" fontId="32" fillId="0" borderId="0" xfId="1" applyFont="1" applyAlignment="1"/>
    <xf numFmtId="0" fontId="31" fillId="0" borderId="0" xfId="1" applyFont="1" applyAlignment="1">
      <alignment vertical="center" wrapText="1"/>
    </xf>
    <xf numFmtId="0" fontId="17" fillId="0" borderId="0" xfId="1" applyFont="1">
      <alignment vertical="center"/>
    </xf>
    <xf numFmtId="0" fontId="79" fillId="0" borderId="0" xfId="0" applyFont="1" applyAlignment="1">
      <alignment vertical="center"/>
    </xf>
    <xf numFmtId="0" fontId="35" fillId="0" borderId="0" xfId="0" applyFont="1" applyAlignment="1">
      <alignment vertical="center"/>
    </xf>
    <xf numFmtId="0" fontId="279" fillId="0" borderId="0" xfId="0" applyFont="1" applyAlignment="1" applyProtection="1">
      <alignment horizontal="left"/>
      <protection locked="0"/>
    </xf>
    <xf numFmtId="0" fontId="280" fillId="0" borderId="0" xfId="0" applyFont="1" applyAlignment="1">
      <alignment horizontal="left" vertical="center"/>
    </xf>
    <xf numFmtId="0" fontId="278" fillId="10" borderId="12" xfId="0" applyFont="1" applyFill="1" applyBorder="1" applyAlignment="1">
      <alignment horizontal="center" vertical="center"/>
    </xf>
    <xf numFmtId="0" fontId="278" fillId="10" borderId="1" xfId="0" applyFont="1" applyFill="1" applyBorder="1" applyAlignment="1">
      <alignment horizontal="center" vertical="center"/>
    </xf>
    <xf numFmtId="0" fontId="125" fillId="0" borderId="0" xfId="1" applyFont="1" applyAlignment="1">
      <alignment wrapText="1"/>
    </xf>
    <xf numFmtId="0" fontId="125" fillId="0" borderId="0" xfId="1" applyFont="1">
      <alignment vertical="center"/>
    </xf>
    <xf numFmtId="0" fontId="157" fillId="7" borderId="0" xfId="1" applyFont="1" applyFill="1" applyAlignment="1">
      <alignment horizontal="center" vertical="center" wrapText="1"/>
    </xf>
    <xf numFmtId="0" fontId="282" fillId="7" borderId="0" xfId="1" applyFont="1" applyFill="1" applyAlignment="1">
      <alignment horizontal="center" vertical="center" wrapText="1"/>
    </xf>
    <xf numFmtId="0" fontId="282" fillId="7" borderId="0" xfId="0" applyFont="1" applyFill="1" applyAlignment="1">
      <alignment horizontal="center" vertical="center" wrapText="1"/>
    </xf>
    <xf numFmtId="0" fontId="14" fillId="0" borderId="182" xfId="0" applyFont="1" applyBorder="1"/>
    <xf numFmtId="0" fontId="14" fillId="0" borderId="182" xfId="0" applyFont="1" applyBorder="1" applyAlignment="1">
      <alignment vertical="center"/>
    </xf>
    <xf numFmtId="0" fontId="28" fillId="0" borderId="182" xfId="1" applyFont="1" applyBorder="1" applyAlignment="1">
      <alignment horizontal="right" vertical="center"/>
    </xf>
    <xf numFmtId="0" fontId="14" fillId="0" borderId="183" xfId="1" applyFont="1" applyBorder="1" applyAlignment="1">
      <alignment vertical="center" wrapText="1"/>
    </xf>
    <xf numFmtId="0" fontId="14" fillId="0" borderId="184" xfId="1" applyFont="1" applyBorder="1" applyAlignment="1">
      <alignment horizontal="center" vertical="center"/>
    </xf>
    <xf numFmtId="0" fontId="28" fillId="0" borderId="185" xfId="1" applyFont="1" applyBorder="1" applyAlignment="1">
      <alignment horizontal="right" vertical="center"/>
    </xf>
    <xf numFmtId="0" fontId="12" fillId="0" borderId="185" xfId="1" applyFont="1" applyBorder="1" applyAlignment="1">
      <alignment vertical="center" wrapText="1"/>
    </xf>
    <xf numFmtId="0" fontId="12" fillId="0" borderId="186" xfId="1" applyFont="1" applyBorder="1" applyAlignment="1">
      <alignment vertical="center" wrapText="1"/>
    </xf>
    <xf numFmtId="0" fontId="12" fillId="0" borderId="187" xfId="1" applyFont="1" applyBorder="1" applyAlignment="1">
      <alignment vertical="center" wrapText="1"/>
    </xf>
    <xf numFmtId="0" fontId="12" fillId="0" borderId="188" xfId="1" applyFont="1" applyBorder="1" applyAlignment="1">
      <alignment vertical="center" wrapText="1"/>
    </xf>
    <xf numFmtId="0" fontId="12" fillId="0" borderId="189" xfId="1" applyFont="1" applyBorder="1" applyAlignment="1">
      <alignment vertical="center" wrapText="1"/>
    </xf>
    <xf numFmtId="0" fontId="104" fillId="0" borderId="0" xfId="1" applyFont="1" applyAlignment="1">
      <alignment horizontal="center" vertical="center"/>
    </xf>
    <xf numFmtId="0" fontId="104" fillId="0" borderId="0" xfId="1" applyFont="1" applyAlignment="1">
      <alignment horizontal="center" vertical="center" wrapText="1"/>
    </xf>
    <xf numFmtId="0" fontId="14" fillId="0" borderId="184" xfId="0" applyFont="1" applyBorder="1"/>
    <xf numFmtId="0" fontId="28" fillId="0" borderId="0" xfId="1" applyFont="1" applyAlignment="1">
      <alignment horizontal="right" vertical="center"/>
    </xf>
    <xf numFmtId="0" fontId="14" fillId="0" borderId="137" xfId="1" applyFont="1" applyBorder="1" applyAlignment="1">
      <alignment vertical="center" wrapText="1"/>
    </xf>
    <xf numFmtId="0" fontId="14" fillId="0" borderId="181" xfId="0" applyFont="1" applyBorder="1" applyAlignment="1">
      <alignment vertical="center"/>
    </xf>
    <xf numFmtId="0" fontId="282" fillId="25" borderId="0" xfId="0" applyFont="1" applyFill="1" applyAlignment="1">
      <alignment horizontal="center" vertical="center" wrapText="1"/>
    </xf>
    <xf numFmtId="3" fontId="282" fillId="25" borderId="0" xfId="0" applyNumberFormat="1" applyFont="1" applyFill="1" applyAlignment="1">
      <alignment horizontal="center" vertical="center" wrapText="1"/>
    </xf>
    <xf numFmtId="0" fontId="282" fillId="0" borderId="0" xfId="0" applyFont="1" applyAlignment="1">
      <alignment horizontal="center" vertical="center" wrapText="1"/>
    </xf>
    <xf numFmtId="0" fontId="157" fillId="25" borderId="0" xfId="1" applyFont="1" applyFill="1" applyAlignment="1">
      <alignment horizontal="center" vertical="center" wrapText="1"/>
    </xf>
    <xf numFmtId="0" fontId="282" fillId="26" borderId="0" xfId="0" applyFont="1" applyFill="1" applyAlignment="1">
      <alignment horizontal="center" vertical="center" wrapText="1"/>
    </xf>
    <xf numFmtId="3" fontId="282" fillId="26" borderId="0" xfId="0" applyNumberFormat="1" applyFont="1" applyFill="1" applyAlignment="1">
      <alignment horizontal="center" vertical="center" wrapText="1"/>
    </xf>
    <xf numFmtId="0" fontId="157" fillId="26" borderId="0" xfId="1" applyFont="1" applyFill="1" applyAlignment="1">
      <alignment horizontal="center" vertical="center" wrapText="1"/>
    </xf>
    <xf numFmtId="0" fontId="277" fillId="0" borderId="0" xfId="0" applyFont="1"/>
    <xf numFmtId="14" fontId="277" fillId="0" borderId="0" xfId="0" applyNumberFormat="1" applyFont="1"/>
    <xf numFmtId="3" fontId="277" fillId="0" borderId="0" xfId="0" applyNumberFormat="1" applyFont="1"/>
    <xf numFmtId="0" fontId="0" fillId="0" borderId="0" xfId="0" applyAlignment="1">
      <alignment wrapText="1"/>
    </xf>
    <xf numFmtId="0" fontId="282" fillId="27" borderId="0" xfId="0" applyFont="1" applyFill="1" applyAlignment="1">
      <alignment horizontal="center" vertical="center" wrapText="1"/>
    </xf>
    <xf numFmtId="3" fontId="282" fillId="27" borderId="0" xfId="0" applyNumberFormat="1" applyFont="1" applyFill="1" applyAlignment="1">
      <alignment horizontal="center" vertical="center" wrapText="1"/>
    </xf>
    <xf numFmtId="0" fontId="157" fillId="27" borderId="0" xfId="1" applyFont="1" applyFill="1" applyAlignment="1">
      <alignment horizontal="center" vertical="center" wrapText="1"/>
    </xf>
    <xf numFmtId="188" fontId="0" fillId="0" borderId="0" xfId="0" applyNumberFormat="1"/>
    <xf numFmtId="0" fontId="157" fillId="28" borderId="0" xfId="1" applyFont="1" applyFill="1" applyAlignment="1">
      <alignment horizontal="center" vertical="center" wrapText="1"/>
    </xf>
    <xf numFmtId="0" fontId="277" fillId="28" borderId="0" xfId="0" applyFont="1" applyFill="1" applyAlignment="1">
      <alignment horizontal="center" vertical="center" wrapText="1"/>
    </xf>
    <xf numFmtId="0" fontId="277" fillId="29" borderId="0" xfId="0" applyFont="1" applyFill="1" applyAlignment="1">
      <alignment horizontal="center" vertical="center" wrapText="1"/>
    </xf>
    <xf numFmtId="0" fontId="71" fillId="0" borderId="0" xfId="0" applyFont="1"/>
    <xf numFmtId="0" fontId="14" fillId="2" borderId="28" xfId="1" applyFont="1" applyFill="1" applyBorder="1" applyAlignment="1">
      <alignment horizontal="center" vertical="center"/>
    </xf>
    <xf numFmtId="0" fontId="0" fillId="2" borderId="29" xfId="0" applyFill="1" applyBorder="1" applyAlignment="1">
      <alignment vertical="center"/>
    </xf>
    <xf numFmtId="0" fontId="88" fillId="0" borderId="28" xfId="0" applyFont="1" applyBorder="1" applyAlignment="1" applyProtection="1">
      <alignment horizontal="left" vertical="center" indent="1" shrinkToFit="1"/>
      <protection locked="0"/>
    </xf>
    <xf numFmtId="0" fontId="74" fillId="0" borderId="17" xfId="0" applyFont="1" applyBorder="1" applyAlignment="1" applyProtection="1">
      <alignment horizontal="left" vertical="center" indent="1" shrinkToFit="1"/>
      <protection locked="0"/>
    </xf>
    <xf numFmtId="0" fontId="74" fillId="0" borderId="29" xfId="0" applyFont="1" applyBorder="1" applyAlignment="1" applyProtection="1">
      <alignment horizontal="left" vertical="center" indent="1" shrinkToFit="1"/>
      <protection locked="0"/>
    </xf>
    <xf numFmtId="0" fontId="104" fillId="0" borderId="28" xfId="1" applyFont="1" applyBorder="1" applyAlignment="1" applyProtection="1">
      <alignment horizontal="left" vertical="top" wrapText="1" indent="1"/>
      <protection locked="0"/>
    </xf>
    <xf numFmtId="0" fontId="104" fillId="0" borderId="17" xfId="0" applyFont="1" applyBorder="1" applyAlignment="1" applyProtection="1">
      <alignment horizontal="left" vertical="top" wrapText="1" indent="1"/>
      <protection locked="0"/>
    </xf>
    <xf numFmtId="0" fontId="0" fillId="0" borderId="29" xfId="0" applyBorder="1" applyAlignment="1" applyProtection="1">
      <alignment horizontal="left" vertical="top" wrapText="1" indent="1"/>
      <protection locked="0"/>
    </xf>
    <xf numFmtId="0" fontId="14" fillId="0" borderId="28" xfId="0" applyFont="1" applyBorder="1" applyAlignment="1">
      <alignment horizontal="center" vertical="center"/>
    </xf>
    <xf numFmtId="0" fontId="0" fillId="0" borderId="17" xfId="0" applyBorder="1" applyAlignment="1">
      <alignment horizontal="center" vertical="center"/>
    </xf>
    <xf numFmtId="0" fontId="0" fillId="0" borderId="29" xfId="0" applyBorder="1" applyAlignment="1">
      <alignment horizontal="center" vertical="center"/>
    </xf>
    <xf numFmtId="0" fontId="14" fillId="0" borderId="14" xfId="0" applyFont="1"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0"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14" fillId="0" borderId="28" xfId="1" applyFont="1" applyBorder="1" applyAlignment="1">
      <alignment horizontal="center" vertical="center"/>
    </xf>
    <xf numFmtId="188" fontId="88" fillId="0" borderId="28" xfId="0" applyNumberFormat="1" applyFont="1" applyBorder="1" applyAlignment="1" applyProtection="1">
      <alignment horizontal="center" vertical="center"/>
      <protection locked="0"/>
    </xf>
    <xf numFmtId="188" fontId="88" fillId="0" borderId="17" xfId="0" applyNumberFormat="1" applyFont="1" applyBorder="1" applyAlignment="1" applyProtection="1">
      <alignment horizontal="center" vertical="center"/>
      <protection locked="0"/>
    </xf>
    <xf numFmtId="188" fontId="88" fillId="0" borderId="29" xfId="0" applyNumberFormat="1" applyFont="1" applyBorder="1" applyAlignment="1" applyProtection="1">
      <alignment horizontal="center" vertical="center"/>
      <protection locked="0"/>
    </xf>
    <xf numFmtId="0" fontId="88" fillId="0" borderId="28" xfId="0" applyFont="1" applyBorder="1" applyAlignment="1" applyProtection="1">
      <alignment horizontal="center" vertical="center"/>
      <protection locked="0"/>
    </xf>
    <xf numFmtId="0" fontId="88" fillId="0" borderId="17" xfId="0" applyFont="1" applyBorder="1" applyAlignment="1" applyProtection="1">
      <alignment horizontal="center" vertical="center"/>
      <protection locked="0"/>
    </xf>
    <xf numFmtId="0" fontId="0" fillId="0" borderId="29" xfId="0" applyBorder="1" applyAlignment="1" applyProtection="1">
      <alignment horizontal="center" vertical="center"/>
      <protection locked="0"/>
    </xf>
    <xf numFmtId="0" fontId="99" fillId="2" borderId="28" xfId="1" applyFont="1" applyFill="1" applyBorder="1" applyAlignment="1">
      <alignment horizontal="center" wrapText="1"/>
    </xf>
    <xf numFmtId="0" fontId="0" fillId="0" borderId="17" xfId="0" applyBorder="1" applyAlignment="1">
      <alignment horizontal="center"/>
    </xf>
    <xf numFmtId="0" fontId="0" fillId="0" borderId="29" xfId="0" applyBorder="1" applyAlignment="1">
      <alignment horizontal="center"/>
    </xf>
    <xf numFmtId="0" fontId="104" fillId="2" borderId="28" xfId="1" applyFont="1" applyFill="1" applyBorder="1" applyAlignment="1">
      <alignment horizontal="center" vertical="center" wrapText="1"/>
    </xf>
    <xf numFmtId="0" fontId="88" fillId="0" borderId="0" xfId="0" applyFont="1" applyAlignment="1" applyProtection="1">
      <alignment horizontal="left" vertical="center" wrapText="1"/>
      <protection locked="0"/>
    </xf>
    <xf numFmtId="0" fontId="85" fillId="0" borderId="0" xfId="0" applyFont="1" applyAlignment="1" applyProtection="1">
      <alignment horizontal="left" vertical="center" wrapText="1"/>
      <protection locked="0"/>
    </xf>
    <xf numFmtId="0" fontId="85" fillId="0" borderId="7" xfId="0" applyFont="1" applyBorder="1" applyAlignment="1" applyProtection="1">
      <alignment horizontal="left" vertical="center" wrapText="1"/>
      <protection locked="0"/>
    </xf>
    <xf numFmtId="0" fontId="88" fillId="0" borderId="0" xfId="0" applyFont="1" applyAlignment="1" applyProtection="1">
      <alignment horizontal="left" vertical="top" wrapText="1" indent="1"/>
      <protection locked="0"/>
    </xf>
    <xf numFmtId="0" fontId="0" fillId="0" borderId="0" xfId="0" applyAlignment="1" applyProtection="1">
      <alignment horizontal="left" vertical="top" wrapText="1" indent="1"/>
      <protection locked="0"/>
    </xf>
    <xf numFmtId="0" fontId="0" fillId="0" borderId="7" xfId="0" applyBorder="1" applyAlignment="1" applyProtection="1">
      <alignment horizontal="left" vertical="top" wrapText="1" indent="1"/>
      <protection locked="0"/>
    </xf>
    <xf numFmtId="0" fontId="260" fillId="0" borderId="0" xfId="0" applyFont="1" applyAlignment="1" applyProtection="1">
      <alignment horizontal="left" vertical="top" wrapText="1" indent="1"/>
      <protection locked="0"/>
    </xf>
    <xf numFmtId="0" fontId="261" fillId="0" borderId="0" xfId="0" applyFont="1" applyAlignment="1" applyProtection="1">
      <alignment horizontal="left" vertical="top" wrapText="1" indent="1"/>
      <protection locked="0"/>
    </xf>
    <xf numFmtId="0" fontId="261" fillId="0" borderId="7" xfId="0" applyFont="1" applyBorder="1" applyAlignment="1" applyProtection="1">
      <alignment horizontal="left" vertical="top" wrapText="1" indent="1"/>
      <protection locked="0"/>
    </xf>
    <xf numFmtId="0" fontId="88" fillId="0" borderId="0" xfId="0" applyFont="1" applyAlignment="1" applyProtection="1">
      <alignment horizontal="left"/>
      <protection locked="0"/>
    </xf>
    <xf numFmtId="0" fontId="0" fillId="0" borderId="7" xfId="0" applyBorder="1" applyAlignment="1" applyProtection="1">
      <alignment horizontal="left"/>
      <protection locked="0"/>
    </xf>
    <xf numFmtId="0" fontId="0" fillId="0" borderId="7" xfId="0" applyBorder="1" applyAlignment="1" applyProtection="1">
      <alignment horizontal="left" wrapText="1"/>
      <protection locked="0"/>
    </xf>
    <xf numFmtId="0" fontId="61" fillId="0" borderId="8" xfId="0" applyFont="1" applyBorder="1" applyAlignment="1" applyProtection="1">
      <alignment horizontal="left" vertical="top" wrapText="1"/>
      <protection locked="0"/>
    </xf>
    <xf numFmtId="0" fontId="110" fillId="16" borderId="90" xfId="1" applyFont="1" applyFill="1" applyBorder="1" applyAlignment="1">
      <alignment vertical="center" textRotation="255" shrinkToFit="1"/>
    </xf>
    <xf numFmtId="0" fontId="0" fillId="0" borderId="90" xfId="0" applyBorder="1" applyAlignment="1">
      <alignment vertical="center" textRotation="255" shrinkToFit="1"/>
    </xf>
    <xf numFmtId="0" fontId="0" fillId="0" borderId="66" xfId="0" applyBorder="1" applyAlignment="1">
      <alignment vertical="center" textRotation="255" shrinkToFit="1"/>
    </xf>
    <xf numFmtId="0" fontId="34" fillId="0" borderId="33" xfId="1" applyFont="1" applyBorder="1" applyAlignment="1">
      <alignment horizontal="left" vertical="top" wrapText="1"/>
    </xf>
    <xf numFmtId="0" fontId="0" fillId="0" borderId="33" xfId="0" applyBorder="1" applyAlignment="1">
      <alignment horizontal="left" vertical="top" wrapText="1"/>
    </xf>
    <xf numFmtId="0" fontId="34" fillId="4" borderId="0" xfId="1" applyFont="1" applyFill="1" applyAlignment="1">
      <alignment horizontal="left" vertical="top"/>
    </xf>
    <xf numFmtId="0" fontId="0" fillId="0" borderId="0" xfId="0" applyAlignment="1">
      <alignment horizontal="left" vertical="top"/>
    </xf>
    <xf numFmtId="49" fontId="168" fillId="0" borderId="0" xfId="1" applyNumberFormat="1" applyFont="1" applyAlignment="1">
      <alignment horizontal="center" vertical="center"/>
    </xf>
    <xf numFmtId="0" fontId="0" fillId="0" borderId="0" xfId="0" applyAlignment="1">
      <alignment horizontal="center" vertical="center"/>
    </xf>
    <xf numFmtId="0" fontId="49" fillId="11" borderId="23" xfId="1" applyFont="1" applyFill="1" applyBorder="1" applyAlignment="1">
      <alignment horizontal="center" vertical="top" wrapText="1"/>
    </xf>
    <xf numFmtId="0" fontId="46" fillId="11" borderId="24" xfId="0" applyFont="1" applyFill="1" applyBorder="1" applyAlignment="1">
      <alignment horizontal="center" vertical="top" wrapText="1"/>
    </xf>
    <xf numFmtId="0" fontId="46" fillId="11" borderId="25" xfId="0" applyFont="1" applyFill="1" applyBorder="1" applyAlignment="1">
      <alignment horizontal="center" vertical="top" wrapText="1"/>
    </xf>
    <xf numFmtId="0" fontId="115" fillId="11" borderId="23" xfId="1" applyFont="1" applyFill="1" applyBorder="1" applyAlignment="1">
      <alignment horizontal="center" vertical="top" wrapText="1"/>
    </xf>
    <xf numFmtId="0" fontId="115" fillId="11" borderId="24" xfId="1" applyFont="1" applyFill="1" applyBorder="1" applyAlignment="1">
      <alignment horizontal="center" vertical="top" wrapText="1"/>
    </xf>
    <xf numFmtId="0" fontId="115" fillId="11" borderId="39" xfId="1" applyFont="1" applyFill="1" applyBorder="1" applyAlignment="1">
      <alignment horizontal="center" vertical="top" wrapText="1"/>
    </xf>
    <xf numFmtId="0" fontId="49" fillId="11" borderId="26" xfId="1" applyFont="1" applyFill="1" applyBorder="1" applyAlignment="1">
      <alignment horizontal="center" vertical="top" wrapText="1"/>
    </xf>
    <xf numFmtId="0" fontId="49" fillId="11" borderId="23" xfId="1" applyFont="1" applyFill="1" applyBorder="1" applyAlignment="1">
      <alignment horizontal="center" vertical="top"/>
    </xf>
    <xf numFmtId="0" fontId="46" fillId="11" borderId="24" xfId="0" applyFont="1" applyFill="1" applyBorder="1" applyAlignment="1">
      <alignment horizontal="center" vertical="top"/>
    </xf>
    <xf numFmtId="0" fontId="46" fillId="11" borderId="39" xfId="0" applyFont="1" applyFill="1" applyBorder="1" applyAlignment="1">
      <alignment horizontal="center" vertical="top"/>
    </xf>
    <xf numFmtId="0" fontId="168" fillId="0" borderId="8" xfId="1" applyFont="1" applyBorder="1" applyAlignment="1" applyProtection="1">
      <alignment horizontal="left" vertical="center" indent="1" shrinkToFit="1"/>
      <protection locked="0"/>
    </xf>
    <xf numFmtId="0" fontId="168" fillId="0" borderId="8" xfId="0" applyFont="1" applyBorder="1" applyAlignment="1" applyProtection="1">
      <alignment horizontal="left" vertical="center" indent="1" shrinkToFit="1"/>
      <protection locked="0"/>
    </xf>
    <xf numFmtId="0" fontId="167" fillId="0" borderId="8" xfId="0" applyFont="1" applyBorder="1" applyAlignment="1" applyProtection="1">
      <alignment horizontal="left" vertical="center" indent="1" shrinkToFit="1"/>
      <protection locked="0"/>
    </xf>
    <xf numFmtId="49" fontId="75" fillId="0" borderId="0" xfId="1" applyNumberFormat="1" applyFont="1" applyAlignment="1" applyProtection="1">
      <alignment horizontal="center" vertical="center" wrapText="1"/>
      <protection locked="0"/>
    </xf>
    <xf numFmtId="49" fontId="0" fillId="0" borderId="0" xfId="0" applyNumberFormat="1" applyAlignment="1" applyProtection="1">
      <alignment horizontal="center" vertical="center" wrapText="1"/>
      <protection locked="0"/>
    </xf>
    <xf numFmtId="49" fontId="180" fillId="0" borderId="0" xfId="1" applyNumberFormat="1" applyFont="1" applyAlignment="1" applyProtection="1">
      <alignment horizontal="center" vertical="center" wrapText="1"/>
      <protection locked="0"/>
    </xf>
    <xf numFmtId="49" fontId="56" fillId="0" borderId="0" xfId="0" applyNumberFormat="1" applyFont="1" applyAlignment="1" applyProtection="1">
      <alignment horizontal="center" vertical="center" wrapText="1"/>
      <protection locked="0"/>
    </xf>
    <xf numFmtId="49" fontId="78" fillId="0" borderId="0" xfId="1" applyNumberFormat="1" applyFont="1" applyAlignment="1" applyProtection="1">
      <alignment vertical="center" wrapText="1"/>
      <protection locked="0"/>
    </xf>
    <xf numFmtId="49" fontId="0" fillId="0" borderId="0" xfId="0" applyNumberFormat="1" applyAlignment="1" applyProtection="1">
      <alignment vertical="center" wrapText="1"/>
      <protection locked="0"/>
    </xf>
    <xf numFmtId="0" fontId="44" fillId="0" borderId="0" xfId="0" applyFont="1" applyAlignment="1" applyProtection="1">
      <alignment horizontal="center" vertical="center"/>
      <protection locked="0"/>
    </xf>
    <xf numFmtId="0" fontId="0" fillId="0" borderId="0" xfId="0" applyAlignment="1" applyProtection="1">
      <alignment horizontal="center" vertical="center"/>
      <protection locked="0"/>
    </xf>
    <xf numFmtId="0" fontId="31" fillId="7" borderId="12" xfId="1" applyFont="1" applyFill="1" applyBorder="1" applyAlignment="1">
      <alignment horizontal="left" vertical="top" wrapText="1"/>
    </xf>
    <xf numFmtId="0" fontId="0" fillId="0" borderId="12" xfId="0" applyBorder="1" applyAlignment="1">
      <alignment horizontal="left" vertical="top" wrapText="1"/>
    </xf>
    <xf numFmtId="0" fontId="0" fillId="0" borderId="13" xfId="0" applyBorder="1" applyAlignment="1">
      <alignment horizontal="left" vertical="top" wrapText="1"/>
    </xf>
    <xf numFmtId="0" fontId="0" fillId="0" borderId="0" xfId="0" applyAlignment="1">
      <alignment horizontal="left" vertical="top" wrapText="1"/>
    </xf>
    <xf numFmtId="0" fontId="0" fillId="0" borderId="5" xfId="0" applyBorder="1" applyAlignment="1">
      <alignment horizontal="left" vertical="top" wrapText="1"/>
    </xf>
    <xf numFmtId="3" fontId="31" fillId="3" borderId="8" xfId="1" applyNumberFormat="1" applyFont="1" applyFill="1" applyBorder="1" applyAlignment="1" applyProtection="1">
      <alignment horizontal="right" vertical="center" indent="1"/>
      <protection locked="0"/>
    </xf>
    <xf numFmtId="0" fontId="80" fillId="3" borderId="8" xfId="0" applyFont="1" applyFill="1" applyBorder="1" applyAlignment="1" applyProtection="1">
      <alignment horizontal="right" vertical="center" indent="1"/>
      <protection locked="0"/>
    </xf>
    <xf numFmtId="49" fontId="180" fillId="0" borderId="0" xfId="1" applyNumberFormat="1" applyFont="1" applyAlignment="1" applyProtection="1">
      <alignment horizontal="center" vertical="center" shrinkToFit="1"/>
      <protection locked="0"/>
    </xf>
    <xf numFmtId="49" fontId="56" fillId="0" borderId="0" xfId="0" applyNumberFormat="1" applyFont="1" applyAlignment="1" applyProtection="1">
      <alignment horizontal="center" vertical="center" shrinkToFit="1"/>
      <protection locked="0"/>
    </xf>
    <xf numFmtId="0" fontId="180" fillId="0" borderId="0" xfId="1" applyFont="1" applyAlignment="1" applyProtection="1">
      <alignment horizontal="center" vertical="center"/>
      <protection locked="0"/>
    </xf>
    <xf numFmtId="0" fontId="56" fillId="0" borderId="0" xfId="0" applyFont="1" applyAlignment="1" applyProtection="1">
      <alignment horizontal="center" vertical="center"/>
      <protection locked="0"/>
    </xf>
    <xf numFmtId="0" fontId="171" fillId="7" borderId="14" xfId="1" applyFont="1" applyFill="1" applyBorder="1" applyAlignment="1" applyProtection="1">
      <alignment horizontal="center" vertical="center" shrinkToFit="1"/>
      <protection locked="0"/>
    </xf>
    <xf numFmtId="0" fontId="46" fillId="7" borderId="13" xfId="0" applyFont="1" applyFill="1" applyBorder="1" applyAlignment="1" applyProtection="1">
      <alignment horizontal="center" vertical="center" shrinkToFit="1"/>
      <protection locked="0"/>
    </xf>
    <xf numFmtId="49" fontId="180" fillId="7" borderId="0" xfId="1" applyNumberFormat="1" applyFont="1" applyFill="1" applyAlignment="1" applyProtection="1">
      <alignment horizontal="center" vertical="center" shrinkToFit="1"/>
      <protection locked="0"/>
    </xf>
    <xf numFmtId="49" fontId="56" fillId="7" borderId="0" xfId="0" applyNumberFormat="1" applyFont="1" applyFill="1" applyAlignment="1" applyProtection="1">
      <alignment horizontal="center" vertical="center" shrinkToFit="1"/>
      <protection locked="0"/>
    </xf>
    <xf numFmtId="0" fontId="109" fillId="16" borderId="69" xfId="1" applyFont="1" applyFill="1" applyBorder="1" applyAlignment="1">
      <alignment horizontal="center" vertical="center" textRotation="255" wrapText="1" shrinkToFit="1"/>
    </xf>
    <xf numFmtId="0" fontId="0" fillId="0" borderId="22" xfId="0" applyBorder="1" applyAlignment="1">
      <alignment horizontal="center" vertical="center" textRotation="255" wrapText="1" shrinkToFit="1"/>
    </xf>
    <xf numFmtId="0" fontId="0" fillId="0" borderId="21" xfId="0" applyBorder="1" applyAlignment="1">
      <alignment horizontal="center" vertical="center" textRotation="255" wrapText="1" shrinkToFit="1"/>
    </xf>
    <xf numFmtId="0" fontId="14" fillId="2" borderId="69" xfId="0" applyFont="1" applyFill="1" applyBorder="1" applyAlignment="1">
      <alignment vertical="center" textRotation="255" shrinkToFit="1"/>
    </xf>
    <xf numFmtId="0" fontId="14" fillId="2" borderId="22" xfId="0" applyFont="1" applyFill="1" applyBorder="1" applyAlignment="1">
      <alignment vertical="center" textRotation="255" shrinkToFit="1"/>
    </xf>
    <xf numFmtId="0" fontId="14" fillId="2" borderId="21" xfId="0" applyFont="1" applyFill="1" applyBorder="1" applyAlignment="1">
      <alignment vertical="center" textRotation="255" shrinkToFit="1"/>
    </xf>
    <xf numFmtId="0" fontId="110" fillId="2" borderId="69" xfId="0" applyFont="1" applyFill="1" applyBorder="1" applyAlignment="1">
      <alignment vertical="center" textRotation="255"/>
    </xf>
    <xf numFmtId="0" fontId="0" fillId="0" borderId="22" xfId="0" applyBorder="1" applyAlignment="1">
      <alignment vertical="center" textRotation="255"/>
    </xf>
    <xf numFmtId="0" fontId="0" fillId="0" borderId="21" xfId="0" applyBorder="1" applyAlignment="1">
      <alignment vertical="center" textRotation="255"/>
    </xf>
    <xf numFmtId="0" fontId="110" fillId="16" borderId="69" xfId="1" applyFont="1" applyFill="1" applyBorder="1" applyAlignment="1">
      <alignment vertical="center" textRotation="255" shrinkToFit="1"/>
    </xf>
    <xf numFmtId="0" fontId="0" fillId="0" borderId="22" xfId="0" applyBorder="1" applyAlignment="1">
      <alignment vertical="center" textRotation="255" shrinkToFit="1"/>
    </xf>
    <xf numFmtId="0" fontId="0" fillId="0" borderId="21" xfId="0" applyBorder="1" applyAlignment="1">
      <alignment vertical="center" textRotation="255" shrinkToFit="1"/>
    </xf>
    <xf numFmtId="0" fontId="67" fillId="0" borderId="129" xfId="1" applyFont="1" applyBorder="1" applyAlignment="1">
      <alignment horizontal="center" wrapText="1"/>
    </xf>
    <xf numFmtId="0" fontId="71" fillId="0" borderId="129" xfId="0" applyFont="1" applyBorder="1" applyAlignment="1">
      <alignment horizontal="center"/>
    </xf>
    <xf numFmtId="0" fontId="71" fillId="0" borderId="127" xfId="0" applyFont="1" applyBorder="1" applyAlignment="1">
      <alignment horizontal="center"/>
    </xf>
    <xf numFmtId="49" fontId="56" fillId="0" borderId="0" xfId="1" applyNumberFormat="1" applyFont="1" applyAlignment="1" applyProtection="1">
      <alignment horizontal="center"/>
      <protection locked="0"/>
    </xf>
    <xf numFmtId="49" fontId="56" fillId="0" borderId="0" xfId="0" applyNumberFormat="1" applyFont="1" applyAlignment="1" applyProtection="1">
      <alignment horizontal="center"/>
      <protection locked="0"/>
    </xf>
    <xf numFmtId="0" fontId="67" fillId="0" borderId="0" xfId="1" applyFont="1" applyAlignment="1">
      <alignment horizontal="center" wrapText="1"/>
    </xf>
    <xf numFmtId="0" fontId="71" fillId="0" borderId="0" xfId="0" applyFont="1" applyAlignment="1">
      <alignment horizontal="center"/>
    </xf>
    <xf numFmtId="0" fontId="71" fillId="0" borderId="5" xfId="0" applyFont="1" applyBorder="1" applyAlignment="1">
      <alignment horizontal="center"/>
    </xf>
    <xf numFmtId="0" fontId="31" fillId="7" borderId="1" xfId="1" applyFont="1" applyFill="1" applyBorder="1" applyAlignment="1">
      <alignment horizontal="left" vertical="top" wrapText="1"/>
    </xf>
    <xf numFmtId="0" fontId="0" fillId="7" borderId="1" xfId="0" applyFill="1" applyBorder="1" applyAlignment="1">
      <alignment wrapText="1"/>
    </xf>
    <xf numFmtId="0" fontId="0" fillId="7" borderId="27" xfId="0" applyFill="1" applyBorder="1" applyAlignment="1">
      <alignment wrapText="1"/>
    </xf>
    <xf numFmtId="0" fontId="0" fillId="7" borderId="0" xfId="0" applyFill="1" applyAlignment="1">
      <alignment wrapText="1"/>
    </xf>
    <xf numFmtId="0" fontId="0" fillId="7" borderId="5" xfId="0" applyFill="1" applyBorder="1" applyAlignment="1">
      <alignment wrapText="1"/>
    </xf>
    <xf numFmtId="0" fontId="67" fillId="4" borderId="0" xfId="1" applyFont="1" applyFill="1" applyAlignment="1">
      <alignment horizontal="center"/>
    </xf>
    <xf numFmtId="0" fontId="67" fillId="4" borderId="0" xfId="6" applyFont="1" applyFill="1" applyAlignment="1">
      <alignment horizontal="center"/>
    </xf>
    <xf numFmtId="49" fontId="81" fillId="4" borderId="0" xfId="1" applyNumberFormat="1" applyFont="1" applyFill="1" applyAlignment="1">
      <alignment horizontal="center" vertical="center"/>
    </xf>
    <xf numFmtId="49" fontId="54" fillId="0" borderId="0" xfId="0" applyNumberFormat="1" applyFont="1" applyAlignment="1">
      <alignment horizontal="center" vertical="center"/>
    </xf>
    <xf numFmtId="49" fontId="56" fillId="0" borderId="0" xfId="1" applyNumberFormat="1" applyFont="1" applyAlignment="1" applyProtection="1">
      <alignment horizontal="center" vertical="center"/>
      <protection locked="0"/>
    </xf>
    <xf numFmtId="49" fontId="0" fillId="0" borderId="0" xfId="0" applyNumberFormat="1" applyAlignment="1" applyProtection="1">
      <alignment horizontal="center" vertical="center"/>
      <protection locked="0"/>
    </xf>
    <xf numFmtId="49" fontId="56" fillId="0" borderId="0" xfId="1" applyNumberFormat="1" applyFont="1" applyAlignment="1">
      <alignment horizontal="center"/>
    </xf>
    <xf numFmtId="49" fontId="56" fillId="0" borderId="0" xfId="0" applyNumberFormat="1" applyFont="1" applyAlignment="1">
      <alignment horizontal="center"/>
    </xf>
    <xf numFmtId="188" fontId="86" fillId="0" borderId="140" xfId="0" applyNumberFormat="1" applyFont="1" applyBorder="1" applyAlignment="1" applyProtection="1">
      <alignment horizontal="center" vertical="center" wrapText="1"/>
      <protection locked="0"/>
    </xf>
    <xf numFmtId="0" fontId="0" fillId="0" borderId="141" xfId="0" applyBorder="1" applyAlignment="1" applyProtection="1">
      <alignment vertical="center"/>
      <protection locked="0"/>
    </xf>
    <xf numFmtId="0" fontId="0" fillId="0" borderId="142" xfId="0" applyBorder="1" applyAlignment="1" applyProtection="1">
      <alignment vertical="center"/>
      <protection locked="0"/>
    </xf>
    <xf numFmtId="0" fontId="102" fillId="0" borderId="141" xfId="0" applyFont="1" applyBorder="1" applyAlignment="1" applyProtection="1">
      <alignment horizontal="center" vertical="center"/>
      <protection locked="0"/>
    </xf>
    <xf numFmtId="191" fontId="104" fillId="0" borderId="143" xfId="0" applyNumberFormat="1" applyFont="1" applyBorder="1" applyAlignment="1" applyProtection="1">
      <alignment horizontal="center" vertical="center" wrapText="1"/>
      <protection locked="0"/>
    </xf>
    <xf numFmtId="191" fontId="80" fillId="0" borderId="141" xfId="0" applyNumberFormat="1" applyFont="1" applyBorder="1" applyAlignment="1" applyProtection="1">
      <alignment horizontal="center" vertical="center"/>
      <protection locked="0"/>
    </xf>
    <xf numFmtId="191" fontId="80" fillId="0" borderId="142" xfId="0" applyNumberFormat="1" applyFont="1" applyBorder="1" applyAlignment="1" applyProtection="1">
      <alignment horizontal="center" vertical="center"/>
      <protection locked="0"/>
    </xf>
    <xf numFmtId="0" fontId="88" fillId="0" borderId="28" xfId="0" applyFont="1" applyBorder="1" applyAlignment="1">
      <alignment horizontal="center" vertical="center" wrapText="1"/>
    </xf>
    <xf numFmtId="0" fontId="74" fillId="0" borderId="17" xfId="0" applyFont="1" applyBorder="1" applyAlignment="1">
      <alignment vertical="center"/>
    </xf>
    <xf numFmtId="188" fontId="104" fillId="0" borderId="141" xfId="0" applyNumberFormat="1" applyFont="1" applyBorder="1" applyAlignment="1" applyProtection="1">
      <alignment horizontal="center" vertical="center"/>
      <protection locked="0"/>
    </xf>
    <xf numFmtId="188" fontId="80" fillId="0" borderId="141" xfId="0" applyNumberFormat="1" applyFont="1" applyBorder="1" applyAlignment="1" applyProtection="1">
      <alignment horizontal="center" vertical="center"/>
      <protection locked="0"/>
    </xf>
    <xf numFmtId="188" fontId="80" fillId="0" borderId="142" xfId="0" applyNumberFormat="1" applyFont="1" applyBorder="1" applyAlignment="1" applyProtection="1">
      <alignment horizontal="center" vertical="center"/>
      <protection locked="0"/>
    </xf>
    <xf numFmtId="0" fontId="104" fillId="0" borderId="141" xfId="0" applyFont="1" applyBorder="1" applyAlignment="1" applyProtection="1">
      <alignment horizontal="center" vertical="center"/>
      <protection locked="0"/>
    </xf>
    <xf numFmtId="0" fontId="80" fillId="0" borderId="141" xfId="0" applyFont="1" applyBorder="1" applyAlignment="1" applyProtection="1">
      <alignment horizontal="center" vertical="center"/>
      <protection locked="0"/>
    </xf>
    <xf numFmtId="0" fontId="80" fillId="0" borderId="142" xfId="0" applyFont="1" applyBorder="1" applyAlignment="1" applyProtection="1">
      <alignment horizontal="center" vertical="center"/>
      <protection locked="0"/>
    </xf>
    <xf numFmtId="0" fontId="104" fillId="2" borderId="28" xfId="1" applyFont="1" applyFill="1" applyBorder="1" applyAlignment="1">
      <alignment horizontal="center" vertical="center"/>
    </xf>
    <xf numFmtId="0" fontId="0" fillId="0" borderId="29" xfId="0" applyBorder="1" applyAlignment="1">
      <alignment vertical="center"/>
    </xf>
    <xf numFmtId="0" fontId="85" fillId="0" borderId="6" xfId="0" applyFont="1" applyBorder="1" applyAlignment="1" applyProtection="1">
      <alignment horizontal="left" vertical="top" wrapText="1" indent="1"/>
      <protection locked="0"/>
    </xf>
    <xf numFmtId="0" fontId="85" fillId="0" borderId="0" xfId="0" applyFont="1" applyAlignment="1">
      <alignment horizontal="left" vertical="top" wrapText="1" indent="1"/>
    </xf>
    <xf numFmtId="0" fontId="85" fillId="0" borderId="7" xfId="0" applyFont="1" applyBorder="1" applyAlignment="1">
      <alignment horizontal="left" vertical="top" wrapText="1" indent="1"/>
    </xf>
    <xf numFmtId="0" fontId="85" fillId="0" borderId="6" xfId="0" applyFont="1" applyBorder="1" applyAlignment="1">
      <alignment horizontal="left" vertical="top" wrapText="1" indent="1"/>
    </xf>
    <xf numFmtId="0" fontId="88" fillId="0" borderId="0" xfId="0" applyFont="1" applyAlignment="1">
      <alignment horizontal="left" vertical="center" wrapText="1"/>
    </xf>
    <xf numFmtId="0" fontId="88" fillId="0" borderId="7" xfId="0" applyFont="1" applyBorder="1" applyAlignment="1">
      <alignment horizontal="left" vertical="center" wrapText="1"/>
    </xf>
    <xf numFmtId="0" fontId="44" fillId="4" borderId="19" xfId="0" applyFont="1" applyFill="1" applyBorder="1" applyAlignment="1">
      <alignment horizontal="center" vertical="center"/>
    </xf>
    <xf numFmtId="0" fontId="142" fillId="0" borderId="19" xfId="0" applyFont="1" applyBorder="1" applyAlignment="1">
      <alignment horizontal="center" vertical="center"/>
    </xf>
    <xf numFmtId="0" fontId="142" fillId="0" borderId="20" xfId="0" applyFont="1" applyBorder="1" applyAlignment="1">
      <alignment horizontal="center" vertical="center"/>
    </xf>
    <xf numFmtId="0" fontId="133" fillId="17" borderId="28" xfId="1" applyFont="1" applyFill="1" applyBorder="1" applyAlignment="1">
      <alignment horizontal="center" vertical="center"/>
    </xf>
    <xf numFmtId="0" fontId="86" fillId="0" borderId="28" xfId="0" applyFont="1" applyBorder="1" applyAlignment="1" applyProtection="1">
      <alignment horizontal="left" vertical="center" indent="1" shrinkToFit="1"/>
      <protection locked="0"/>
    </xf>
    <xf numFmtId="0" fontId="102" fillId="0" borderId="17" xfId="0" applyFont="1" applyBorder="1" applyAlignment="1" applyProtection="1">
      <alignment horizontal="left" vertical="center" indent="1" shrinkToFit="1"/>
      <protection locked="0"/>
    </xf>
    <xf numFmtId="0" fontId="102" fillId="0" borderId="29" xfId="0" applyFont="1" applyBorder="1" applyAlignment="1" applyProtection="1">
      <alignment horizontal="left" vertical="center" indent="1" shrinkToFit="1"/>
      <protection locked="0"/>
    </xf>
    <xf numFmtId="0" fontId="0" fillId="0" borderId="7" xfId="0" applyBorder="1" applyAlignment="1">
      <alignment horizontal="left"/>
    </xf>
    <xf numFmtId="189" fontId="31" fillId="0" borderId="8" xfId="1" applyNumberFormat="1" applyFont="1" applyBorder="1" applyAlignment="1">
      <alignment horizontal="right" vertical="center" indent="1"/>
    </xf>
    <xf numFmtId="189" fontId="0" fillId="0" borderId="8" xfId="0" applyNumberFormat="1" applyBorder="1" applyAlignment="1">
      <alignment horizontal="right" vertical="center" indent="1"/>
    </xf>
    <xf numFmtId="0" fontId="89" fillId="0" borderId="17" xfId="0" applyFont="1" applyBorder="1" applyAlignment="1" applyProtection="1">
      <alignment horizontal="center"/>
      <protection locked="0"/>
    </xf>
    <xf numFmtId="0" fontId="89" fillId="0" borderId="29" xfId="0" applyFont="1" applyBorder="1" applyAlignment="1" applyProtection="1">
      <alignment horizontal="center"/>
      <protection locked="0"/>
    </xf>
    <xf numFmtId="188" fontId="104" fillId="0" borderId="17" xfId="0" applyNumberFormat="1" applyFont="1" applyBorder="1" applyAlignment="1" applyProtection="1">
      <alignment horizontal="center" vertical="center"/>
      <protection locked="0"/>
    </xf>
    <xf numFmtId="188" fontId="104" fillId="0" borderId="29" xfId="0" applyNumberFormat="1" applyFont="1" applyBorder="1" applyAlignment="1" applyProtection="1">
      <alignment horizontal="center"/>
      <protection locked="0"/>
    </xf>
    <xf numFmtId="187" fontId="89" fillId="0" borderId="28" xfId="0" applyNumberFormat="1" applyFont="1" applyBorder="1" applyAlignment="1" applyProtection="1">
      <alignment horizontal="right"/>
      <protection locked="0"/>
    </xf>
    <xf numFmtId="0" fontId="79" fillId="0" borderId="17" xfId="0" applyFont="1" applyBorder="1" applyAlignment="1">
      <alignment horizontal="right"/>
    </xf>
    <xf numFmtId="0" fontId="88" fillId="0" borderId="6" xfId="0" applyFont="1" applyBorder="1" applyAlignment="1" applyProtection="1">
      <alignment horizontal="left" vertical="top" wrapText="1" indent="1"/>
      <protection locked="0"/>
    </xf>
    <xf numFmtId="0" fontId="0" fillId="0" borderId="6" xfId="0" applyBorder="1" applyAlignment="1" applyProtection="1">
      <alignment horizontal="left" vertical="top" wrapText="1" indent="1"/>
      <protection locked="0"/>
    </xf>
    <xf numFmtId="0" fontId="88" fillId="0" borderId="0" xfId="0" applyFont="1" applyAlignment="1" applyProtection="1">
      <alignment horizontal="left" vertical="top" wrapText="1"/>
      <protection locked="0"/>
    </xf>
    <xf numFmtId="0" fontId="0" fillId="0" borderId="7" xfId="0" applyBorder="1" applyAlignment="1" applyProtection="1">
      <alignment horizontal="left" vertical="top" wrapText="1"/>
      <protection locked="0"/>
    </xf>
    <xf numFmtId="0" fontId="0" fillId="0" borderId="7" xfId="0" applyBorder="1" applyProtection="1">
      <protection locked="0"/>
    </xf>
    <xf numFmtId="0" fontId="44" fillId="4" borderId="19" xfId="1" applyFont="1" applyFill="1" applyBorder="1" applyAlignment="1">
      <alignment horizontal="center" vertical="center"/>
    </xf>
    <xf numFmtId="0" fontId="127" fillId="4" borderId="19" xfId="0" applyFont="1" applyFill="1" applyBorder="1" applyAlignment="1">
      <alignment horizontal="center" vertical="center"/>
    </xf>
    <xf numFmtId="0" fontId="127" fillId="4" borderId="20" xfId="0" applyFont="1" applyFill="1" applyBorder="1" applyAlignment="1">
      <alignment horizontal="center" vertical="center"/>
    </xf>
    <xf numFmtId="0" fontId="127" fillId="4" borderId="19" xfId="1" applyFont="1" applyFill="1" applyBorder="1" applyAlignment="1">
      <alignment horizontal="center" vertical="center"/>
    </xf>
    <xf numFmtId="0" fontId="127" fillId="4" borderId="20" xfId="1" applyFont="1" applyFill="1" applyBorder="1" applyAlignment="1">
      <alignment horizontal="center" vertical="center"/>
    </xf>
    <xf numFmtId="0" fontId="44" fillId="0" borderId="19" xfId="1" applyFont="1" applyBorder="1" applyAlignment="1">
      <alignment horizontal="center" vertical="center" wrapText="1"/>
    </xf>
    <xf numFmtId="0" fontId="44" fillId="0" borderId="38" xfId="1" applyFont="1" applyBorder="1" applyAlignment="1">
      <alignment horizontal="center" vertical="center" wrapText="1"/>
    </xf>
    <xf numFmtId="0" fontId="154" fillId="12" borderId="42" xfId="0" applyFont="1" applyFill="1" applyBorder="1" applyAlignment="1">
      <alignment horizontal="left" wrapText="1"/>
    </xf>
    <xf numFmtId="0" fontId="74" fillId="0" borderId="42" xfId="0" applyFont="1" applyBorder="1" applyAlignment="1">
      <alignment horizontal="left"/>
    </xf>
    <xf numFmtId="0" fontId="86" fillId="0" borderId="144" xfId="0" applyFont="1" applyBorder="1" applyAlignment="1" applyProtection="1">
      <alignment horizontal="center" vertical="center" shrinkToFit="1"/>
      <protection locked="0"/>
    </xf>
    <xf numFmtId="0" fontId="102" fillId="0" borderId="141" xfId="0" applyFont="1" applyBorder="1" applyAlignment="1" applyProtection="1">
      <alignment horizontal="center" shrinkToFit="1"/>
      <protection locked="0"/>
    </xf>
    <xf numFmtId="0" fontId="102" fillId="0" borderId="142" xfId="0" applyFont="1" applyBorder="1" applyAlignment="1" applyProtection="1">
      <alignment horizontal="center"/>
      <protection locked="0"/>
    </xf>
    <xf numFmtId="0" fontId="93" fillId="5" borderId="45" xfId="1" applyFont="1" applyFill="1" applyBorder="1" applyAlignment="1">
      <alignment horizontal="center" vertical="center" wrapText="1"/>
    </xf>
    <xf numFmtId="0" fontId="0" fillId="0" borderId="0" xfId="0" applyAlignment="1">
      <alignment wrapText="1"/>
    </xf>
    <xf numFmtId="0" fontId="0" fillId="0" borderId="5" xfId="0" applyBorder="1" applyAlignment="1">
      <alignment wrapText="1"/>
    </xf>
    <xf numFmtId="0" fontId="15" fillId="0" borderId="6" xfId="0" applyFont="1" applyBorder="1" applyAlignment="1">
      <alignment horizontal="left" vertical="center"/>
    </xf>
    <xf numFmtId="0" fontId="15" fillId="0" borderId="0" xfId="0" applyFont="1" applyAlignment="1">
      <alignment horizontal="left" vertical="center"/>
    </xf>
    <xf numFmtId="0" fontId="74" fillId="7" borderId="0" xfId="0" applyFont="1" applyFill="1" applyAlignment="1">
      <alignment horizontal="center" vertical="center"/>
    </xf>
    <xf numFmtId="0" fontId="0" fillId="7" borderId="0" xfId="0" applyFill="1" applyAlignment="1">
      <alignment horizontal="center" vertical="center"/>
    </xf>
    <xf numFmtId="0" fontId="0" fillId="7" borderId="5" xfId="0" applyFill="1" applyBorder="1" applyAlignment="1">
      <alignment horizontal="center" vertical="center"/>
    </xf>
    <xf numFmtId="0" fontId="35" fillId="3" borderId="8" xfId="0" applyFont="1" applyFill="1" applyBorder="1" applyAlignment="1" applyProtection="1">
      <alignment horizontal="right" vertical="center" indent="1"/>
      <protection locked="0"/>
    </xf>
    <xf numFmtId="0" fontId="78" fillId="0" borderId="8" xfId="0" applyFont="1" applyBorder="1" applyAlignment="1" applyProtection="1">
      <alignment horizontal="right" indent="1"/>
      <protection locked="0"/>
    </xf>
    <xf numFmtId="181" fontId="104" fillId="0" borderId="140" xfId="0" applyNumberFormat="1" applyFont="1" applyBorder="1" applyAlignment="1" applyProtection="1">
      <alignment horizontal="center" vertical="center" wrapText="1"/>
      <protection locked="0"/>
    </xf>
    <xf numFmtId="0" fontId="0" fillId="0" borderId="141" xfId="0" applyBorder="1" applyAlignment="1" applyProtection="1">
      <alignment horizontal="center" vertical="center" wrapText="1"/>
      <protection locked="0"/>
    </xf>
    <xf numFmtId="0" fontId="0" fillId="0" borderId="142" xfId="0" applyBorder="1" applyAlignment="1" applyProtection="1">
      <alignment horizontal="center" vertical="center" wrapText="1"/>
      <protection locked="0"/>
    </xf>
    <xf numFmtId="0" fontId="262" fillId="0" borderId="0" xfId="0" applyFont="1" applyAlignment="1">
      <alignment horizontal="left" vertical="center" shrinkToFit="1"/>
    </xf>
    <xf numFmtId="0" fontId="261" fillId="0" borderId="0" xfId="0" applyFont="1" applyAlignment="1">
      <alignment horizontal="left" vertical="center" shrinkToFit="1"/>
    </xf>
    <xf numFmtId="0" fontId="14" fillId="0" borderId="0" xfId="1" applyFont="1" applyAlignment="1">
      <alignment horizontal="center" vertical="center" wrapText="1"/>
    </xf>
    <xf numFmtId="0" fontId="88" fillId="0" borderId="28" xfId="1" applyFont="1" applyBorder="1" applyAlignment="1">
      <alignment horizontal="left" vertical="center"/>
    </xf>
    <xf numFmtId="0" fontId="88" fillId="0" borderId="17" xfId="0" applyFont="1" applyBorder="1" applyAlignment="1">
      <alignment vertical="center"/>
    </xf>
    <xf numFmtId="0" fontId="88" fillId="0" borderId="14" xfId="0" applyFont="1" applyBorder="1" applyAlignment="1">
      <alignment horizontal="center" vertical="center" wrapText="1"/>
    </xf>
    <xf numFmtId="0" fontId="74" fillId="0" borderId="12" xfId="0" applyFont="1" applyBorder="1" applyAlignment="1">
      <alignment horizontal="center" vertical="center"/>
    </xf>
    <xf numFmtId="0" fontId="74" fillId="0" borderId="13" xfId="0" applyFont="1" applyBorder="1" applyAlignment="1">
      <alignment horizontal="center" vertical="center"/>
    </xf>
    <xf numFmtId="0" fontId="74" fillId="0" borderId="10" xfId="0" applyFont="1" applyBorder="1" applyAlignment="1">
      <alignment horizontal="center" vertical="center"/>
    </xf>
    <xf numFmtId="0" fontId="74" fillId="0" borderId="8" xfId="0" applyFont="1" applyBorder="1" applyAlignment="1">
      <alignment horizontal="center" vertical="center"/>
    </xf>
    <xf numFmtId="0" fontId="74" fillId="0" borderId="9" xfId="0" applyFont="1" applyBorder="1" applyAlignment="1">
      <alignment horizontal="center" vertical="center"/>
    </xf>
    <xf numFmtId="181" fontId="88" fillId="17" borderId="10" xfId="0" applyNumberFormat="1" applyFont="1" applyFill="1" applyBorder="1" applyAlignment="1">
      <alignment horizontal="center" vertical="center" wrapText="1"/>
    </xf>
    <xf numFmtId="0" fontId="74" fillId="0" borderId="8" xfId="0" applyFont="1" applyBorder="1" applyAlignment="1">
      <alignment horizontal="center" vertical="center" wrapText="1"/>
    </xf>
    <xf numFmtId="181" fontId="88" fillId="17" borderId="14" xfId="0" applyNumberFormat="1" applyFont="1" applyFill="1" applyBorder="1" applyAlignment="1">
      <alignment horizontal="center" vertical="center" wrapText="1"/>
    </xf>
    <xf numFmtId="0" fontId="74" fillId="0" borderId="12" xfId="0" applyFont="1" applyBorder="1" applyAlignment="1">
      <alignment horizontal="center" vertical="center" wrapText="1"/>
    </xf>
    <xf numFmtId="0" fontId="78" fillId="0" borderId="0" xfId="1" applyFont="1" applyAlignment="1">
      <alignment horizontal="center"/>
    </xf>
    <xf numFmtId="0" fontId="0" fillId="0" borderId="0" xfId="0" applyAlignment="1">
      <alignment horizontal="center"/>
    </xf>
    <xf numFmtId="49" fontId="180" fillId="4" borderId="0" xfId="1" applyNumberFormat="1" applyFont="1" applyFill="1" applyAlignment="1" applyProtection="1">
      <alignment horizontal="center" vertical="center"/>
      <protection locked="0"/>
    </xf>
    <xf numFmtId="49" fontId="56" fillId="0" borderId="0" xfId="0" applyNumberFormat="1" applyFont="1" applyAlignment="1" applyProtection="1">
      <alignment horizontal="center" vertical="center"/>
      <protection locked="0"/>
    </xf>
    <xf numFmtId="0" fontId="121" fillId="12" borderId="133" xfId="1" applyFont="1" applyFill="1" applyBorder="1" applyAlignment="1">
      <alignment horizontal="center" vertical="top" wrapText="1"/>
    </xf>
    <xf numFmtId="0" fontId="119" fillId="0" borderId="24" xfId="0" applyFont="1" applyBorder="1" applyAlignment="1">
      <alignment horizontal="center" vertical="top" wrapText="1"/>
    </xf>
    <xf numFmtId="0" fontId="119" fillId="0" borderId="25" xfId="0" applyFont="1" applyBorder="1" applyAlignment="1">
      <alignment horizontal="center" vertical="top" wrapText="1"/>
    </xf>
    <xf numFmtId="0" fontId="26" fillId="4" borderId="0" xfId="1" applyFont="1" applyFill="1" applyAlignment="1">
      <alignment horizontal="right" vertical="center"/>
    </xf>
    <xf numFmtId="0" fontId="0" fillId="0" borderId="0" xfId="0" applyAlignment="1">
      <alignment horizontal="right" vertical="center"/>
    </xf>
    <xf numFmtId="0" fontId="31" fillId="7" borderId="43" xfId="1" applyFont="1" applyFill="1" applyBorder="1" applyAlignment="1">
      <alignment horizontal="left" vertical="top" wrapText="1"/>
    </xf>
    <xf numFmtId="0" fontId="35" fillId="0" borderId="43" xfId="0" applyFont="1" applyBorder="1" applyAlignment="1">
      <alignment horizontal="left" vertical="top" wrapText="1"/>
    </xf>
    <xf numFmtId="0" fontId="35" fillId="0" borderId="44" xfId="0" applyFont="1" applyBorder="1" applyAlignment="1">
      <alignment horizontal="left" vertical="top" wrapText="1"/>
    </xf>
    <xf numFmtId="0" fontId="35" fillId="0" borderId="0" xfId="0" applyFont="1" applyAlignment="1">
      <alignment horizontal="left" vertical="top" wrapText="1"/>
    </xf>
    <xf numFmtId="0" fontId="35" fillId="0" borderId="5" xfId="0" applyFont="1" applyBorder="1" applyAlignment="1">
      <alignment horizontal="left" vertical="top" wrapText="1"/>
    </xf>
    <xf numFmtId="0" fontId="14" fillId="7" borderId="31" xfId="0" applyFont="1" applyFill="1" applyBorder="1" applyAlignment="1">
      <alignment horizontal="center" vertical="center" wrapText="1"/>
    </xf>
    <xf numFmtId="0" fontId="74" fillId="0" borderId="31" xfId="0" applyFont="1" applyBorder="1" applyAlignment="1">
      <alignment horizontal="center" vertical="center" wrapText="1"/>
    </xf>
    <xf numFmtId="0" fontId="101" fillId="12" borderId="26" xfId="1" applyFont="1" applyFill="1" applyBorder="1" applyAlignment="1">
      <alignment horizontal="center" vertical="center" wrapText="1"/>
    </xf>
    <xf numFmtId="0" fontId="101" fillId="12" borderId="24" xfId="1" applyFont="1" applyFill="1" applyBorder="1" applyAlignment="1">
      <alignment horizontal="center" vertical="center" wrapText="1"/>
    </xf>
    <xf numFmtId="0" fontId="130" fillId="12" borderId="132" xfId="0" applyFont="1" applyFill="1" applyBorder="1" applyAlignment="1">
      <alignment horizontal="center" vertical="center" wrapText="1"/>
    </xf>
    <xf numFmtId="0" fontId="134" fillId="11" borderId="53" xfId="1" applyFont="1" applyFill="1" applyBorder="1" applyAlignment="1">
      <alignment horizontal="center" wrapText="1"/>
    </xf>
    <xf numFmtId="0" fontId="135" fillId="0" borderId="42" xfId="0" applyFont="1" applyBorder="1" applyAlignment="1">
      <alignment horizontal="center" wrapText="1"/>
    </xf>
    <xf numFmtId="0" fontId="135" fillId="0" borderId="52" xfId="0" applyFont="1" applyBorder="1" applyAlignment="1">
      <alignment horizontal="center" wrapText="1"/>
    </xf>
    <xf numFmtId="0" fontId="14" fillId="7" borderId="32" xfId="0" applyFont="1" applyFill="1" applyBorder="1" applyAlignment="1">
      <alignment horizontal="center" vertical="center" wrapText="1"/>
    </xf>
    <xf numFmtId="0" fontId="74" fillId="7" borderId="33" xfId="0" applyFont="1" applyFill="1" applyBorder="1" applyAlignment="1">
      <alignment horizontal="center" vertical="center" wrapText="1"/>
    </xf>
    <xf numFmtId="0" fontId="74" fillId="7" borderId="34" xfId="0" applyFont="1" applyFill="1" applyBorder="1" applyAlignment="1">
      <alignment horizontal="center" vertical="center" wrapText="1"/>
    </xf>
    <xf numFmtId="0" fontId="74" fillId="7" borderId="35" xfId="0" applyFont="1" applyFill="1" applyBorder="1" applyAlignment="1">
      <alignment horizontal="center" vertical="center" wrapText="1"/>
    </xf>
    <xf numFmtId="0" fontId="74" fillId="7" borderId="36" xfId="0" applyFont="1" applyFill="1" applyBorder="1" applyAlignment="1">
      <alignment horizontal="center" vertical="center" wrapText="1"/>
    </xf>
    <xf numFmtId="0" fontId="74" fillId="7" borderId="37" xfId="0" applyFont="1" applyFill="1" applyBorder="1" applyAlignment="1">
      <alignment horizontal="center" vertical="center" wrapText="1"/>
    </xf>
    <xf numFmtId="0" fontId="121" fillId="12" borderId="23" xfId="1" applyFont="1" applyFill="1" applyBorder="1" applyAlignment="1">
      <alignment horizontal="center" vertical="top"/>
    </xf>
    <xf numFmtId="0" fontId="119" fillId="12" borderId="24" xfId="0" applyFont="1" applyFill="1" applyBorder="1" applyAlignment="1">
      <alignment horizontal="center" vertical="top"/>
    </xf>
    <xf numFmtId="0" fontId="119" fillId="12" borderId="39" xfId="0" applyFont="1" applyFill="1" applyBorder="1" applyAlignment="1">
      <alignment horizontal="center" vertical="top"/>
    </xf>
    <xf numFmtId="0" fontId="14" fillId="7" borderId="31" xfId="1" applyFont="1" applyFill="1" applyBorder="1" applyAlignment="1">
      <alignment horizontal="center" vertical="center"/>
    </xf>
    <xf numFmtId="0" fontId="78" fillId="7" borderId="31" xfId="0" applyFont="1" applyFill="1" applyBorder="1" applyAlignment="1">
      <alignment horizontal="center" vertical="center"/>
    </xf>
    <xf numFmtId="0" fontId="121" fillId="12" borderId="26" xfId="1" applyFont="1" applyFill="1" applyBorder="1" applyAlignment="1">
      <alignment horizontal="center" vertical="top" wrapText="1"/>
    </xf>
    <xf numFmtId="0" fontId="119" fillId="12" borderId="24" xfId="0" applyFont="1" applyFill="1" applyBorder="1" applyAlignment="1">
      <alignment horizontal="center" vertical="top" wrapText="1"/>
    </xf>
    <xf numFmtId="0" fontId="119" fillId="12" borderId="39" xfId="0" applyFont="1" applyFill="1" applyBorder="1" applyAlignment="1">
      <alignment horizontal="center" vertical="top" wrapText="1"/>
    </xf>
    <xf numFmtId="0" fontId="74" fillId="7" borderId="3" xfId="0" applyFont="1" applyFill="1" applyBorder="1" applyAlignment="1">
      <alignment horizontal="center" vertical="center"/>
    </xf>
    <xf numFmtId="0" fontId="0" fillId="7" borderId="3" xfId="0" applyFill="1" applyBorder="1" applyAlignment="1">
      <alignment horizontal="center" vertical="center"/>
    </xf>
    <xf numFmtId="0" fontId="0" fillId="7" borderId="68" xfId="0" applyFill="1" applyBorder="1" applyAlignment="1">
      <alignment horizontal="center" vertical="center"/>
    </xf>
    <xf numFmtId="0" fontId="0" fillId="0" borderId="0" xfId="0" applyAlignment="1">
      <alignment vertical="center" wrapText="1"/>
    </xf>
    <xf numFmtId="0" fontId="126" fillId="0" borderId="24" xfId="0" applyFont="1" applyBorder="1" applyAlignment="1">
      <alignment horizontal="center" vertical="top" wrapText="1"/>
    </xf>
    <xf numFmtId="0" fontId="126" fillId="0" borderId="25" xfId="0" applyFont="1" applyBorder="1" applyAlignment="1">
      <alignment horizontal="center" vertical="top" wrapText="1"/>
    </xf>
    <xf numFmtId="0" fontId="134" fillId="12" borderId="42" xfId="0" applyFont="1" applyFill="1" applyBorder="1" applyAlignment="1">
      <alignment horizontal="left" indent="1"/>
    </xf>
    <xf numFmtId="0" fontId="0" fillId="0" borderId="42" xfId="0" applyBorder="1" applyAlignment="1">
      <alignment horizontal="left" indent="1"/>
    </xf>
    <xf numFmtId="0" fontId="12" fillId="0" borderId="0" xfId="1" applyFont="1" applyAlignment="1">
      <alignment horizontal="center" vertical="center"/>
    </xf>
    <xf numFmtId="0" fontId="133" fillId="0" borderId="28" xfId="1" applyFont="1" applyBorder="1" applyAlignment="1" applyProtection="1">
      <alignment horizontal="left" vertical="center" indent="1" shrinkToFit="1"/>
      <protection locked="0"/>
    </xf>
    <xf numFmtId="0" fontId="0" fillId="0" borderId="29" xfId="0" applyBorder="1" applyAlignment="1" applyProtection="1">
      <alignment horizontal="left" vertical="center" indent="1"/>
      <protection locked="0"/>
    </xf>
    <xf numFmtId="184" fontId="133" fillId="0" borderId="28" xfId="1" applyNumberFormat="1" applyFont="1" applyBorder="1" applyAlignment="1" applyProtection="1">
      <alignment horizontal="left" vertical="center" indent="1" shrinkToFit="1"/>
      <protection locked="0"/>
    </xf>
    <xf numFmtId="184" fontId="102" fillId="0" borderId="17" xfId="0" applyNumberFormat="1" applyFont="1" applyBorder="1" applyAlignment="1" applyProtection="1">
      <alignment horizontal="left" vertical="center" indent="1" shrinkToFit="1"/>
      <protection locked="0"/>
    </xf>
    <xf numFmtId="184" fontId="0" fillId="0" borderId="29" xfId="0" applyNumberFormat="1" applyBorder="1" applyAlignment="1" applyProtection="1">
      <alignment horizontal="left" vertical="center" indent="1"/>
      <protection locked="0"/>
    </xf>
    <xf numFmtId="0" fontId="84" fillId="0" borderId="28" xfId="1" applyFont="1" applyBorder="1" applyAlignment="1" applyProtection="1">
      <alignment horizontal="left" vertical="center" wrapText="1" indent="1"/>
      <protection locked="0"/>
    </xf>
    <xf numFmtId="0" fontId="0" fillId="0" borderId="17" xfId="0" applyBorder="1" applyAlignment="1" applyProtection="1">
      <alignment horizontal="left" vertical="center" wrapText="1" indent="1"/>
      <protection locked="0"/>
    </xf>
    <xf numFmtId="0" fontId="0" fillId="0" borderId="29" xfId="0" applyBorder="1" applyAlignment="1" applyProtection="1">
      <alignment horizontal="left" vertical="center" wrapText="1" indent="1"/>
      <protection locked="0"/>
    </xf>
    <xf numFmtId="0" fontId="90" fillId="0" borderId="28" xfId="1" applyFont="1" applyBorder="1" applyAlignment="1" applyProtection="1">
      <alignment horizontal="center" vertical="center" wrapText="1"/>
      <protection locked="0"/>
    </xf>
    <xf numFmtId="0" fontId="0" fillId="0" borderId="17" xfId="0" applyBorder="1" applyAlignment="1" applyProtection="1">
      <alignment vertical="center"/>
      <protection locked="0"/>
    </xf>
    <xf numFmtId="0" fontId="0" fillId="0" borderId="29" xfId="0" applyBorder="1" applyAlignment="1" applyProtection="1">
      <alignment vertical="center"/>
      <protection locked="0"/>
    </xf>
    <xf numFmtId="14" fontId="103" fillId="0" borderId="28" xfId="1" applyNumberFormat="1" applyFont="1" applyBorder="1" applyAlignment="1" applyProtection="1">
      <alignment horizontal="center" vertical="center" wrapText="1"/>
      <protection locked="0"/>
    </xf>
    <xf numFmtId="183" fontId="103" fillId="0" borderId="28" xfId="1" applyNumberFormat="1" applyFont="1" applyBorder="1" applyAlignment="1" applyProtection="1">
      <alignment horizontal="center" vertical="center"/>
      <protection locked="0"/>
    </xf>
    <xf numFmtId="0" fontId="86" fillId="0" borderId="28" xfId="0" applyFont="1" applyBorder="1" applyAlignment="1" applyProtection="1">
      <alignment horizontal="left" vertical="center" shrinkToFit="1"/>
      <protection locked="0"/>
    </xf>
    <xf numFmtId="0" fontId="17" fillId="7" borderId="12" xfId="0" applyFont="1" applyFill="1" applyBorder="1" applyAlignment="1">
      <alignment horizontal="center" wrapText="1"/>
    </xf>
    <xf numFmtId="0" fontId="17" fillId="0" borderId="12" xfId="0" applyFont="1" applyBorder="1" applyAlignment="1">
      <alignment horizontal="center" wrapText="1"/>
    </xf>
    <xf numFmtId="0" fontId="0" fillId="0" borderId="15" xfId="0" applyBorder="1" applyAlignment="1">
      <alignment horizontal="center" wrapText="1"/>
    </xf>
    <xf numFmtId="0" fontId="17" fillId="0" borderId="0" xfId="0" applyFont="1" applyAlignment="1">
      <alignment horizontal="center" wrapText="1"/>
    </xf>
    <xf numFmtId="0" fontId="0" fillId="0" borderId="7" xfId="0" applyBorder="1" applyAlignment="1">
      <alignment horizontal="center" wrapText="1"/>
    </xf>
    <xf numFmtId="0" fontId="17" fillId="0" borderId="46" xfId="0" applyFont="1" applyBorder="1" applyAlignment="1">
      <alignment horizontal="center" wrapText="1"/>
    </xf>
    <xf numFmtId="0" fontId="0" fillId="0" borderId="135" xfId="0" applyBorder="1" applyAlignment="1">
      <alignment horizontal="center" wrapText="1"/>
    </xf>
    <xf numFmtId="0" fontId="134" fillId="13" borderId="1" xfId="0" applyFont="1" applyFill="1" applyBorder="1" applyAlignment="1">
      <alignment horizontal="center"/>
    </xf>
    <xf numFmtId="0" fontId="137" fillId="0" borderId="1" xfId="0" applyFont="1" applyBorder="1" applyAlignment="1">
      <alignment horizontal="center"/>
    </xf>
    <xf numFmtId="0" fontId="0" fillId="0" borderId="64" xfId="0" applyBorder="1" applyAlignment="1">
      <alignment horizontal="center"/>
    </xf>
    <xf numFmtId="0" fontId="15" fillId="0" borderId="129" xfId="0" applyFont="1" applyBorder="1" applyAlignment="1">
      <alignment horizontal="left" vertical="center"/>
    </xf>
    <xf numFmtId="0" fontId="74" fillId="0" borderId="129" xfId="0" applyFont="1" applyBorder="1" applyAlignment="1">
      <alignment vertical="center"/>
    </xf>
    <xf numFmtId="0" fontId="0" fillId="0" borderId="129" xfId="0" applyBorder="1" applyAlignment="1">
      <alignment vertical="center"/>
    </xf>
    <xf numFmtId="3" fontId="31" fillId="3" borderId="0" xfId="1" applyNumberFormat="1" applyFont="1" applyFill="1" applyAlignment="1" applyProtection="1">
      <alignment horizontal="right" vertical="center" indent="1"/>
      <protection locked="0"/>
    </xf>
    <xf numFmtId="0" fontId="0" fillId="0" borderId="0" xfId="0" applyAlignment="1" applyProtection="1">
      <alignment horizontal="right" indent="1"/>
      <protection locked="0"/>
    </xf>
    <xf numFmtId="0" fontId="79" fillId="0" borderId="0" xfId="0" applyFont="1" applyAlignment="1" applyProtection="1">
      <alignment horizontal="center" vertical="center"/>
      <protection locked="0"/>
    </xf>
    <xf numFmtId="0" fontId="175" fillId="0" borderId="8" xfId="1" applyFont="1" applyBorder="1" applyAlignment="1" applyProtection="1">
      <alignment horizontal="left" vertical="center" indent="1"/>
      <protection locked="0"/>
    </xf>
    <xf numFmtId="0" fontId="175" fillId="0" borderId="8" xfId="0" applyFont="1" applyBorder="1" applyAlignment="1" applyProtection="1">
      <alignment horizontal="left" vertical="center" indent="1"/>
      <protection locked="0"/>
    </xf>
    <xf numFmtId="3" fontId="26" fillId="3" borderId="8" xfId="1" applyNumberFormat="1" applyFont="1" applyFill="1" applyBorder="1" applyAlignment="1" applyProtection="1">
      <alignment horizontal="right" indent="1"/>
      <protection locked="0"/>
    </xf>
    <xf numFmtId="0" fontId="0" fillId="0" borderId="8" xfId="0" applyBorder="1" applyAlignment="1" applyProtection="1">
      <alignment horizontal="right" indent="1"/>
      <protection locked="0"/>
    </xf>
    <xf numFmtId="0" fontId="44" fillId="0" borderId="20" xfId="1" applyFont="1" applyBorder="1" applyAlignment="1">
      <alignment horizontal="center" vertical="center" wrapText="1"/>
    </xf>
    <xf numFmtId="0" fontId="88" fillId="0" borderId="179" xfId="0" applyFont="1" applyBorder="1" applyAlignment="1" applyProtection="1">
      <alignment horizontal="left" vertical="center" indent="1" shrinkToFit="1"/>
      <protection locked="0"/>
    </xf>
    <xf numFmtId="0" fontId="74" fillId="0" borderId="179" xfId="0" applyFont="1" applyBorder="1" applyAlignment="1" applyProtection="1">
      <alignment horizontal="left" vertical="center" indent="1" shrinkToFit="1"/>
      <protection locked="0"/>
    </xf>
    <xf numFmtId="0" fontId="74" fillId="0" borderId="180" xfId="0" applyFont="1" applyBorder="1" applyAlignment="1" applyProtection="1">
      <alignment horizontal="left" vertical="center" indent="1" shrinkToFit="1"/>
      <protection locked="0"/>
    </xf>
    <xf numFmtId="0" fontId="88" fillId="0" borderId="141" xfId="0" applyFont="1" applyBorder="1" applyAlignment="1" applyProtection="1">
      <alignment horizontal="left" vertical="center" indent="1" shrinkToFit="1"/>
      <protection locked="0"/>
    </xf>
    <xf numFmtId="0" fontId="74" fillId="0" borderId="141" xfId="0" applyFont="1" applyBorder="1" applyAlignment="1" applyProtection="1">
      <alignment horizontal="left" vertical="center" indent="1" shrinkToFit="1"/>
      <protection locked="0"/>
    </xf>
    <xf numFmtId="0" fontId="74" fillId="0" borderId="142" xfId="0" applyFont="1" applyBorder="1" applyAlignment="1" applyProtection="1">
      <alignment horizontal="left" vertical="center" indent="1" shrinkToFit="1"/>
      <protection locked="0"/>
    </xf>
    <xf numFmtId="0" fontId="88" fillId="0" borderId="141" xfId="0" applyFont="1" applyBorder="1" applyAlignment="1" applyProtection="1">
      <alignment horizontal="left" vertical="center" indent="1"/>
      <protection locked="0"/>
    </xf>
    <xf numFmtId="0" fontId="74" fillId="0" borderId="141" xfId="0" applyFont="1" applyBorder="1" applyAlignment="1" applyProtection="1">
      <alignment horizontal="left" vertical="center" indent="1"/>
      <protection locked="0"/>
    </xf>
    <xf numFmtId="0" fontId="74" fillId="0" borderId="142" xfId="0" applyFont="1" applyBorder="1" applyAlignment="1" applyProtection="1">
      <alignment horizontal="left" vertical="center" indent="1"/>
      <protection locked="0"/>
    </xf>
    <xf numFmtId="0" fontId="127" fillId="4" borderId="0" xfId="1" applyFont="1" applyFill="1" applyAlignment="1" applyProtection="1">
      <alignment horizontal="center" vertical="center"/>
      <protection locked="0"/>
    </xf>
    <xf numFmtId="0" fontId="142" fillId="0" borderId="19" xfId="0" applyFont="1" applyBorder="1" applyAlignment="1">
      <alignment horizontal="center" vertical="center" wrapText="1"/>
    </xf>
    <xf numFmtId="0" fontId="142" fillId="0" borderId="38" xfId="0" applyFont="1" applyBorder="1" applyAlignment="1">
      <alignment horizontal="center" vertical="center" wrapText="1"/>
    </xf>
    <xf numFmtId="0" fontId="26" fillId="4" borderId="0" xfId="1" applyFont="1" applyFill="1" applyAlignment="1">
      <alignment horizontal="right" vertical="center" wrapText="1"/>
    </xf>
    <xf numFmtId="0" fontId="0" fillId="0" borderId="0" xfId="0" applyAlignment="1">
      <alignment horizontal="right" vertical="center" wrapText="1"/>
    </xf>
    <xf numFmtId="186" fontId="26" fillId="4" borderId="8" xfId="1" applyNumberFormat="1" applyFont="1" applyFill="1" applyBorder="1" applyAlignment="1">
      <alignment horizontal="center"/>
    </xf>
    <xf numFmtId="186" fontId="0" fillId="0" borderId="8" xfId="0" applyNumberFormat="1" applyBorder="1" applyAlignment="1">
      <alignment horizontal="center"/>
    </xf>
    <xf numFmtId="0" fontId="0" fillId="0" borderId="8" xfId="0" applyBorder="1" applyAlignment="1" applyProtection="1">
      <alignment horizontal="left" vertical="top" wrapText="1"/>
      <protection locked="0"/>
    </xf>
    <xf numFmtId="0" fontId="0" fillId="0" borderId="0" xfId="0" applyAlignment="1">
      <alignment horizontal="center" vertical="center" wrapText="1"/>
    </xf>
    <xf numFmtId="180" fontId="31" fillId="0" borderId="8" xfId="1" applyNumberFormat="1" applyFont="1" applyBorder="1" applyAlignment="1">
      <alignment horizontal="right" vertical="center" indent="1"/>
    </xf>
    <xf numFmtId="0" fontId="0" fillId="0" borderId="8" xfId="0" applyBorder="1" applyAlignment="1">
      <alignment horizontal="right" indent="1"/>
    </xf>
    <xf numFmtId="0" fontId="122" fillId="13" borderId="133" xfId="0" applyFont="1" applyFill="1" applyBorder="1" applyAlignment="1">
      <alignment horizontal="center" vertical="top"/>
    </xf>
    <xf numFmtId="0" fontId="122" fillId="13" borderId="24" xfId="0" applyFont="1" applyFill="1" applyBorder="1" applyAlignment="1">
      <alignment horizontal="center" vertical="top"/>
    </xf>
    <xf numFmtId="0" fontId="122" fillId="13" borderId="25" xfId="0" applyFont="1" applyFill="1" applyBorder="1" applyAlignment="1">
      <alignment horizontal="center" vertical="top"/>
    </xf>
    <xf numFmtId="0" fontId="171" fillId="7" borderId="14" xfId="1" applyFont="1" applyFill="1" applyBorder="1" applyAlignment="1" applyProtection="1">
      <alignment horizontal="center" shrinkToFit="1"/>
      <protection locked="0"/>
    </xf>
    <xf numFmtId="0" fontId="171" fillId="7" borderId="13" xfId="1" applyFont="1" applyFill="1" applyBorder="1" applyAlignment="1" applyProtection="1">
      <alignment horizontal="center" shrinkToFit="1"/>
      <protection locked="0"/>
    </xf>
    <xf numFmtId="0" fontId="75" fillId="0" borderId="78" xfId="1" applyFont="1" applyBorder="1" applyAlignment="1">
      <alignment horizontal="center"/>
    </xf>
    <xf numFmtId="0" fontId="167" fillId="0" borderId="78" xfId="0" applyFont="1" applyBorder="1" applyAlignment="1">
      <alignment horizontal="center"/>
    </xf>
    <xf numFmtId="49" fontId="54" fillId="0" borderId="0" xfId="1" applyNumberFormat="1" applyFont="1" applyAlignment="1" applyProtection="1">
      <alignment horizontal="center"/>
      <protection locked="0"/>
    </xf>
    <xf numFmtId="49" fontId="54" fillId="0" borderId="0" xfId="0" applyNumberFormat="1" applyFont="1" applyAlignment="1" applyProtection="1">
      <alignment horizontal="center"/>
      <protection locked="0"/>
    </xf>
    <xf numFmtId="0" fontId="67" fillId="0" borderId="78" xfId="1" applyFont="1" applyBorder="1" applyAlignment="1">
      <alignment horizontal="center" wrapText="1"/>
    </xf>
    <xf numFmtId="0" fontId="71" fillId="0" borderId="78" xfId="0" applyFont="1" applyBorder="1" applyAlignment="1">
      <alignment horizontal="center"/>
    </xf>
    <xf numFmtId="0" fontId="71" fillId="0" borderId="139" xfId="0" applyFont="1" applyBorder="1" applyAlignment="1">
      <alignment horizontal="center"/>
    </xf>
    <xf numFmtId="49" fontId="54" fillId="0" borderId="0" xfId="1" applyNumberFormat="1" applyFont="1" applyAlignment="1">
      <alignment horizontal="center"/>
    </xf>
    <xf numFmtId="49" fontId="54" fillId="0" borderId="0" xfId="0" applyNumberFormat="1" applyFont="1" applyAlignment="1">
      <alignment horizontal="center"/>
    </xf>
    <xf numFmtId="49" fontId="168" fillId="0" borderId="0" xfId="1" applyNumberFormat="1" applyFont="1" applyAlignment="1" applyProtection="1">
      <alignment horizontal="center" vertical="center"/>
      <protection locked="0"/>
    </xf>
    <xf numFmtId="0" fontId="67" fillId="0" borderId="0" xfId="1" applyFont="1" applyAlignment="1">
      <alignment horizontal="center"/>
    </xf>
    <xf numFmtId="0" fontId="121" fillId="12" borderId="23" xfId="1" applyFont="1" applyFill="1" applyBorder="1" applyAlignment="1">
      <alignment horizontal="center" vertical="top" wrapText="1"/>
    </xf>
    <xf numFmtId="0" fontId="119" fillId="12" borderId="25" xfId="0" applyFont="1" applyFill="1" applyBorder="1" applyAlignment="1">
      <alignment horizontal="center" vertical="top" wrapText="1"/>
    </xf>
    <xf numFmtId="0" fontId="14" fillId="7" borderId="32" xfId="1" applyFont="1" applyFill="1" applyBorder="1" applyAlignment="1">
      <alignment horizontal="center" vertical="center"/>
    </xf>
    <xf numFmtId="0" fontId="0" fillId="0" borderId="33" xfId="0" applyBorder="1" applyAlignment="1">
      <alignment horizontal="center" vertical="center"/>
    </xf>
    <xf numFmtId="0" fontId="0" fillId="0" borderId="34" xfId="0" applyBorder="1" applyAlignment="1">
      <alignment horizontal="center" vertical="center"/>
    </xf>
    <xf numFmtId="0" fontId="0" fillId="0" borderId="35" xfId="0" applyBorder="1" applyAlignment="1">
      <alignment horizontal="center" vertical="center"/>
    </xf>
    <xf numFmtId="0" fontId="0" fillId="0" borderId="36" xfId="0" applyBorder="1" applyAlignment="1">
      <alignment horizontal="center" vertical="center"/>
    </xf>
    <xf numFmtId="0" fontId="0" fillId="0" borderId="37" xfId="0" applyBorder="1" applyAlignment="1">
      <alignment horizontal="center" vertical="center"/>
    </xf>
    <xf numFmtId="0" fontId="35" fillId="0" borderId="1" xfId="0" applyFont="1" applyBorder="1" applyAlignment="1">
      <alignment horizontal="left" vertical="top" wrapText="1"/>
    </xf>
    <xf numFmtId="0" fontId="35" fillId="0" borderId="27" xfId="0" applyFont="1" applyBorder="1" applyAlignment="1">
      <alignment horizontal="left" vertical="top" wrapText="1"/>
    </xf>
    <xf numFmtId="0" fontId="74" fillId="7" borderId="70" xfId="0" applyFont="1" applyFill="1" applyBorder="1" applyAlignment="1">
      <alignment horizontal="center" vertical="center" wrapText="1"/>
    </xf>
    <xf numFmtId="0" fontId="74" fillId="7" borderId="0" xfId="0" applyFont="1" applyFill="1" applyAlignment="1">
      <alignment horizontal="center" vertical="center" wrapText="1"/>
    </xf>
    <xf numFmtId="0" fontId="74" fillId="7" borderId="71" xfId="0" applyFont="1" applyFill="1" applyBorder="1" applyAlignment="1">
      <alignment horizontal="center" vertical="center" wrapText="1"/>
    </xf>
    <xf numFmtId="0" fontId="0" fillId="0" borderId="35" xfId="0" applyBorder="1" applyAlignment="1">
      <alignment horizontal="center" vertical="center" wrapText="1"/>
    </xf>
    <xf numFmtId="0" fontId="0" fillId="0" borderId="36" xfId="0" applyBorder="1" applyAlignment="1">
      <alignment horizontal="center" vertical="center" wrapText="1"/>
    </xf>
    <xf numFmtId="0" fontId="0" fillId="0" borderId="37" xfId="0" applyBorder="1" applyAlignment="1">
      <alignment horizontal="center" vertical="center" wrapText="1"/>
    </xf>
    <xf numFmtId="0" fontId="39" fillId="0" borderId="0" xfId="1" applyFont="1" applyAlignment="1">
      <alignment vertical="top" wrapText="1"/>
    </xf>
    <xf numFmtId="0" fontId="0" fillId="0" borderId="0" xfId="0" applyAlignment="1">
      <alignment vertical="top" wrapText="1"/>
    </xf>
    <xf numFmtId="0" fontId="0" fillId="0" borderId="72" xfId="0" applyBorder="1" applyAlignment="1">
      <alignment vertical="top" wrapText="1"/>
    </xf>
    <xf numFmtId="49" fontId="26" fillId="4" borderId="0" xfId="1" applyNumberFormat="1" applyFont="1" applyFill="1" applyAlignment="1">
      <alignment horizontal="left" vertical="top" wrapText="1"/>
    </xf>
    <xf numFmtId="0" fontId="71" fillId="0" borderId="8" xfId="0" applyFont="1" applyBorder="1" applyAlignment="1" applyProtection="1">
      <alignment horizontal="left" indent="1"/>
      <protection locked="0"/>
    </xf>
    <xf numFmtId="0" fontId="0" fillId="0" borderId="1" xfId="0" applyBorder="1" applyAlignment="1">
      <alignment horizontal="left" vertical="top" wrapText="1"/>
    </xf>
    <xf numFmtId="0" fontId="0" fillId="0" borderId="27" xfId="0" applyBorder="1" applyAlignment="1">
      <alignment horizontal="left" vertical="top" wrapText="1"/>
    </xf>
    <xf numFmtId="0" fontId="0" fillId="0" borderId="8" xfId="0" applyBorder="1" applyAlignment="1" applyProtection="1">
      <alignment horizontal="left" indent="1"/>
      <protection locked="0"/>
    </xf>
    <xf numFmtId="0" fontId="78" fillId="7" borderId="33" xfId="0" applyFont="1" applyFill="1" applyBorder="1" applyAlignment="1">
      <alignment horizontal="center" vertical="center"/>
    </xf>
    <xf numFmtId="0" fontId="78" fillId="7" borderId="34" xfId="0" applyFont="1" applyFill="1" applyBorder="1" applyAlignment="1">
      <alignment horizontal="center" vertical="center"/>
    </xf>
    <xf numFmtId="0" fontId="78" fillId="7" borderId="70" xfId="0" applyFont="1" applyFill="1" applyBorder="1" applyAlignment="1">
      <alignment horizontal="center" vertical="center"/>
    </xf>
    <xf numFmtId="0" fontId="78" fillId="7" borderId="0" xfId="0" applyFont="1" applyFill="1" applyAlignment="1">
      <alignment horizontal="center" vertical="center"/>
    </xf>
    <xf numFmtId="0" fontId="78" fillId="7" borderId="71" xfId="0" applyFont="1" applyFill="1" applyBorder="1" applyAlignment="1">
      <alignment horizontal="center" vertical="center"/>
    </xf>
    <xf numFmtId="0" fontId="0" fillId="0" borderId="70" xfId="0" applyBorder="1" applyAlignment="1">
      <alignment vertical="center" wrapText="1"/>
    </xf>
    <xf numFmtId="0" fontId="0" fillId="0" borderId="71" xfId="0" applyBorder="1" applyAlignment="1">
      <alignment vertical="center" wrapText="1"/>
    </xf>
    <xf numFmtId="0" fontId="168" fillId="0" borderId="8" xfId="1" applyFont="1" applyBorder="1" applyAlignment="1" applyProtection="1">
      <alignment horizontal="left" vertical="center" indent="1"/>
      <protection locked="0"/>
    </xf>
    <xf numFmtId="0" fontId="168" fillId="0" borderId="8" xfId="0" applyFont="1" applyBorder="1" applyAlignment="1" applyProtection="1">
      <alignment horizontal="left" vertical="center" indent="1"/>
      <protection locked="0"/>
    </xf>
    <xf numFmtId="0" fontId="167" fillId="0" borderId="8" xfId="0" applyFont="1" applyBorder="1" applyAlignment="1" applyProtection="1">
      <alignment horizontal="left" vertical="center" indent="1"/>
      <protection locked="0"/>
    </xf>
    <xf numFmtId="0" fontId="56" fillId="0" borderId="0" xfId="1" applyFont="1" applyAlignment="1">
      <alignment horizontal="center"/>
    </xf>
    <xf numFmtId="0" fontId="35" fillId="7" borderId="12" xfId="0" applyFont="1" applyFill="1" applyBorder="1" applyAlignment="1">
      <alignment wrapText="1"/>
    </xf>
    <xf numFmtId="0" fontId="35" fillId="7" borderId="0" xfId="0" applyFont="1" applyFill="1" applyAlignment="1">
      <alignment wrapText="1"/>
    </xf>
    <xf numFmtId="0" fontId="167" fillId="0" borderId="8" xfId="0" applyFont="1" applyBorder="1" applyAlignment="1" applyProtection="1">
      <alignment horizontal="left" indent="1"/>
      <protection locked="0"/>
    </xf>
    <xf numFmtId="0" fontId="14" fillId="7" borderId="79" xfId="1" applyFont="1" applyFill="1" applyBorder="1" applyAlignment="1">
      <alignment horizontal="center" vertical="center"/>
    </xf>
    <xf numFmtId="0" fontId="78" fillId="7" borderId="80" xfId="0" applyFont="1" applyFill="1" applyBorder="1" applyAlignment="1">
      <alignment horizontal="center" vertical="center"/>
    </xf>
    <xf numFmtId="0" fontId="78" fillId="7" borderId="81" xfId="0" applyFont="1" applyFill="1" applyBorder="1" applyAlignment="1">
      <alignment horizontal="center" vertical="center"/>
    </xf>
    <xf numFmtId="0" fontId="78" fillId="7" borderId="82" xfId="0" applyFont="1" applyFill="1" applyBorder="1" applyAlignment="1">
      <alignment horizontal="center" vertical="center"/>
    </xf>
    <xf numFmtId="0" fontId="78" fillId="7" borderId="83" xfId="0" applyFont="1" applyFill="1" applyBorder="1" applyAlignment="1">
      <alignment horizontal="center" vertical="center"/>
    </xf>
    <xf numFmtId="0" fontId="78" fillId="7" borderId="84" xfId="0" applyFont="1" applyFill="1" applyBorder="1" applyAlignment="1">
      <alignment horizontal="center" vertical="center"/>
    </xf>
    <xf numFmtId="0" fontId="0" fillId="0" borderId="70" xfId="0" applyBorder="1" applyAlignment="1">
      <alignment horizontal="center" vertical="center"/>
    </xf>
    <xf numFmtId="0" fontId="0" fillId="0" borderId="71" xfId="0" applyBorder="1" applyAlignment="1">
      <alignment horizontal="center" vertical="center"/>
    </xf>
    <xf numFmtId="0" fontId="61" fillId="0" borderId="36" xfId="0" applyFont="1" applyBorder="1" applyAlignment="1" applyProtection="1">
      <alignment horizontal="left" vertical="top" wrapText="1"/>
      <protection locked="0"/>
    </xf>
    <xf numFmtId="0" fontId="0" fillId="0" borderId="36" xfId="0" applyBorder="1" applyAlignment="1" applyProtection="1">
      <alignment horizontal="left" vertical="top" wrapText="1"/>
      <protection locked="0"/>
    </xf>
    <xf numFmtId="0" fontId="0" fillId="0" borderId="36" xfId="0" applyBorder="1" applyAlignment="1" applyProtection="1">
      <alignment wrapText="1"/>
      <protection locked="0"/>
    </xf>
    <xf numFmtId="0" fontId="14" fillId="7" borderId="32" xfId="1" applyFont="1" applyFill="1" applyBorder="1" applyAlignment="1">
      <alignment horizontal="center" vertical="center" wrapText="1"/>
    </xf>
    <xf numFmtId="0" fontId="78" fillId="7" borderId="33" xfId="0" applyFont="1" applyFill="1" applyBorder="1" applyAlignment="1">
      <alignment horizontal="center" vertical="center" wrapText="1"/>
    </xf>
    <xf numFmtId="0" fontId="78" fillId="7" borderId="34" xfId="0" applyFont="1" applyFill="1" applyBorder="1" applyAlignment="1">
      <alignment horizontal="center" vertical="center" wrapText="1"/>
    </xf>
    <xf numFmtId="0" fontId="78" fillId="7" borderId="70" xfId="0" applyFont="1" applyFill="1" applyBorder="1" applyAlignment="1">
      <alignment horizontal="center" vertical="center" wrapText="1"/>
    </xf>
    <xf numFmtId="0" fontId="78" fillId="7" borderId="0" xfId="0" applyFont="1" applyFill="1" applyAlignment="1">
      <alignment horizontal="center" vertical="center" wrapText="1"/>
    </xf>
    <xf numFmtId="0" fontId="78" fillId="7" borderId="71" xfId="0" applyFont="1" applyFill="1" applyBorder="1" applyAlignment="1">
      <alignment horizontal="center" vertical="center" wrapText="1"/>
    </xf>
    <xf numFmtId="0" fontId="0" fillId="0" borderId="35" xfId="0" applyBorder="1" applyAlignment="1">
      <alignment vertical="center" wrapText="1"/>
    </xf>
    <xf numFmtId="0" fontId="0" fillId="0" borderId="36" xfId="0" applyBorder="1" applyAlignment="1">
      <alignment vertical="center" wrapText="1"/>
    </xf>
    <xf numFmtId="0" fontId="0" fillId="0" borderId="37" xfId="0" applyBorder="1" applyAlignment="1">
      <alignment vertical="center" wrapText="1"/>
    </xf>
    <xf numFmtId="49" fontId="81" fillId="4" borderId="0" xfId="1" applyNumberFormat="1" applyFont="1" applyFill="1" applyAlignment="1" applyProtection="1">
      <alignment horizontal="center" vertical="center"/>
      <protection locked="0"/>
    </xf>
    <xf numFmtId="49" fontId="54" fillId="0" borderId="0" xfId="0" applyNumberFormat="1" applyFont="1" applyAlignment="1" applyProtection="1">
      <alignment horizontal="center" vertical="center"/>
      <protection locked="0"/>
    </xf>
    <xf numFmtId="180" fontId="31" fillId="0" borderId="8" xfId="1" applyNumberFormat="1" applyFont="1" applyBorder="1" applyAlignment="1">
      <alignment horizontal="right" vertical="center"/>
    </xf>
    <xf numFmtId="0" fontId="25" fillId="4" borderId="0" xfId="1" applyFont="1" applyFill="1" applyAlignment="1">
      <alignment horizontal="left" vertical="top"/>
    </xf>
    <xf numFmtId="0" fontId="35" fillId="0" borderId="12" xfId="0" applyFont="1" applyBorder="1" applyAlignment="1">
      <alignment horizontal="left" vertical="top" wrapText="1"/>
    </xf>
    <xf numFmtId="0" fontId="35" fillId="0" borderId="13" xfId="0" applyFont="1" applyBorder="1" applyAlignment="1">
      <alignment horizontal="left" vertical="top" wrapText="1"/>
    </xf>
    <xf numFmtId="0" fontId="46" fillId="11" borderId="39" xfId="0" applyFont="1" applyFill="1" applyBorder="1" applyAlignment="1">
      <alignment horizontal="center" vertical="top" wrapText="1"/>
    </xf>
    <xf numFmtId="0" fontId="115" fillId="11" borderId="25" xfId="1" applyFont="1" applyFill="1" applyBorder="1" applyAlignment="1">
      <alignment horizontal="center" vertical="top" wrapText="1"/>
    </xf>
    <xf numFmtId="0" fontId="49" fillId="11" borderId="24" xfId="1" applyFont="1" applyFill="1" applyBorder="1" applyAlignment="1">
      <alignment horizontal="center" vertical="top" wrapText="1"/>
    </xf>
    <xf numFmtId="0" fontId="49" fillId="11" borderId="25" xfId="1" applyFont="1" applyFill="1" applyBorder="1" applyAlignment="1">
      <alignment horizontal="center" vertical="top" wrapText="1"/>
    </xf>
    <xf numFmtId="0" fontId="131" fillId="2" borderId="54" xfId="1" applyFont="1" applyFill="1" applyBorder="1" applyAlignment="1">
      <alignment horizontal="center" vertical="center" wrapText="1"/>
    </xf>
    <xf numFmtId="0" fontId="131" fillId="2" borderId="90" xfId="1" applyFont="1" applyFill="1" applyBorder="1" applyAlignment="1">
      <alignment horizontal="center" vertical="center" wrapText="1"/>
    </xf>
    <xf numFmtId="0" fontId="132" fillId="2" borderId="55" xfId="0" applyFont="1" applyFill="1" applyBorder="1" applyAlignment="1">
      <alignment horizontal="center" vertical="center" wrapText="1"/>
    </xf>
    <xf numFmtId="0" fontId="93" fillId="14" borderId="46" xfId="1" applyFont="1" applyFill="1" applyBorder="1" applyAlignment="1">
      <alignment horizontal="center" vertical="center" wrapText="1"/>
    </xf>
    <xf numFmtId="0" fontId="0" fillId="7" borderId="46" xfId="0" applyFill="1" applyBorder="1" applyAlignment="1">
      <alignment horizontal="center" wrapText="1"/>
    </xf>
    <xf numFmtId="0" fontId="145" fillId="0" borderId="0" xfId="1" applyFont="1" applyAlignment="1">
      <alignment horizontal="left" vertical="center" wrapText="1"/>
    </xf>
    <xf numFmtId="0" fontId="146" fillId="0" borderId="0" xfId="0" applyFont="1" applyAlignment="1">
      <alignment horizontal="left" vertical="center" wrapText="1"/>
    </xf>
    <xf numFmtId="49" fontId="180" fillId="0" borderId="0" xfId="1" applyNumberFormat="1" applyFont="1" applyAlignment="1" applyProtection="1">
      <alignment horizontal="center" vertical="center"/>
      <protection locked="0"/>
    </xf>
    <xf numFmtId="0" fontId="101" fillId="11" borderId="26" xfId="1" applyFont="1" applyFill="1" applyBorder="1" applyAlignment="1">
      <alignment horizontal="center" vertical="center" wrapText="1"/>
    </xf>
    <xf numFmtId="0" fontId="101" fillId="11" borderId="24" xfId="1" applyFont="1" applyFill="1" applyBorder="1" applyAlignment="1">
      <alignment horizontal="center" vertical="center" wrapText="1"/>
    </xf>
    <xf numFmtId="0" fontId="130" fillId="11" borderId="132" xfId="0" applyFont="1" applyFill="1" applyBorder="1" applyAlignment="1">
      <alignment horizontal="center" vertical="center" wrapText="1"/>
    </xf>
    <xf numFmtId="0" fontId="108" fillId="16" borderId="22" xfId="1" applyFont="1" applyFill="1" applyBorder="1" applyAlignment="1">
      <alignment horizontal="center" vertical="center" textRotation="255" wrapText="1" shrinkToFit="1"/>
    </xf>
    <xf numFmtId="0" fontId="108" fillId="16" borderId="21" xfId="1" applyFont="1" applyFill="1" applyBorder="1" applyAlignment="1">
      <alignment horizontal="center" vertical="center" textRotation="255" wrapText="1" shrinkToFit="1"/>
    </xf>
    <xf numFmtId="0" fontId="93" fillId="14" borderId="0" xfId="1" applyFont="1" applyFill="1" applyAlignment="1">
      <alignment horizontal="center" vertical="center" wrapText="1"/>
    </xf>
    <xf numFmtId="0" fontId="0" fillId="0" borderId="0" xfId="0" applyAlignment="1">
      <alignment horizontal="center" wrapText="1"/>
    </xf>
    <xf numFmtId="0" fontId="0" fillId="0" borderId="5" xfId="0" applyBorder="1" applyAlignment="1">
      <alignment horizontal="center" wrapText="1"/>
    </xf>
    <xf numFmtId="0" fontId="26" fillId="4" borderId="0" xfId="1" applyFont="1" applyFill="1" applyAlignment="1">
      <alignment horizontal="left" vertical="top"/>
    </xf>
    <xf numFmtId="49" fontId="75" fillId="0" borderId="0" xfId="1" applyNumberFormat="1" applyFont="1" applyAlignment="1" applyProtection="1">
      <alignment horizontal="left" vertical="top"/>
      <protection locked="0"/>
    </xf>
    <xf numFmtId="0" fontId="14" fillId="7" borderId="79" xfId="1" applyFont="1" applyFill="1" applyBorder="1" applyAlignment="1">
      <alignment horizontal="center" vertical="center" wrapText="1"/>
    </xf>
    <xf numFmtId="0" fontId="0" fillId="0" borderId="80" xfId="0" applyBorder="1" applyAlignment="1">
      <alignment horizontal="center" vertical="center" wrapText="1"/>
    </xf>
    <xf numFmtId="0" fontId="0" fillId="0" borderId="81"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82"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0" xfId="0" applyBorder="1" applyAlignment="1">
      <alignment horizontal="center" vertical="center"/>
    </xf>
    <xf numFmtId="0" fontId="0" fillId="0" borderId="81" xfId="0" applyBorder="1" applyAlignment="1">
      <alignment horizontal="center" vertical="center"/>
    </xf>
    <xf numFmtId="0" fontId="0" fillId="0" borderId="82" xfId="0" applyBorder="1" applyAlignment="1">
      <alignment horizontal="center" vertical="center"/>
    </xf>
    <xf numFmtId="0" fontId="0" fillId="0" borderId="83" xfId="0" applyBorder="1" applyAlignment="1">
      <alignment horizontal="center" vertical="center"/>
    </xf>
    <xf numFmtId="0" fontId="0" fillId="0" borderId="84" xfId="0" applyBorder="1" applyAlignment="1">
      <alignment horizontal="center" vertical="center"/>
    </xf>
    <xf numFmtId="0" fontId="0" fillId="7" borderId="33" xfId="0" applyFill="1" applyBorder="1" applyAlignment="1">
      <alignment horizontal="center" vertical="center"/>
    </xf>
    <xf numFmtId="0" fontId="0" fillId="7" borderId="34" xfId="0" applyFill="1" applyBorder="1" applyAlignment="1">
      <alignment horizontal="center" vertical="center"/>
    </xf>
    <xf numFmtId="0" fontId="0" fillId="7" borderId="70" xfId="0" applyFill="1" applyBorder="1" applyAlignment="1">
      <alignment horizontal="center" vertical="center"/>
    </xf>
    <xf numFmtId="0" fontId="0" fillId="7" borderId="71" xfId="0" applyFill="1" applyBorder="1" applyAlignment="1">
      <alignment horizontal="center" vertical="center"/>
    </xf>
    <xf numFmtId="49" fontId="185" fillId="0" borderId="0" xfId="1" applyNumberFormat="1" applyFont="1" applyAlignment="1" applyProtection="1">
      <alignment horizontal="center" vertical="center"/>
      <protection locked="0"/>
    </xf>
    <xf numFmtId="0" fontId="167" fillId="0" borderId="0" xfId="0" applyFont="1" applyAlignment="1" applyProtection="1">
      <alignment horizontal="center" vertical="center"/>
      <protection locked="0"/>
    </xf>
    <xf numFmtId="0" fontId="175" fillId="0" borderId="8" xfId="1" applyFont="1" applyBorder="1" applyAlignment="1" applyProtection="1">
      <alignment horizontal="left" vertical="center" indent="1" shrinkToFit="1"/>
      <protection locked="0"/>
    </xf>
    <xf numFmtId="0" fontId="71" fillId="0" borderId="8" xfId="0" applyFont="1" applyBorder="1" applyAlignment="1" applyProtection="1">
      <alignment horizontal="left" indent="1" shrinkToFit="1"/>
      <protection locked="0"/>
    </xf>
    <xf numFmtId="0" fontId="61" fillId="0" borderId="8" xfId="1" applyFont="1" applyBorder="1" applyAlignment="1" applyProtection="1">
      <alignment horizontal="left" vertical="center" indent="1" shrinkToFit="1"/>
      <protection locked="0"/>
    </xf>
    <xf numFmtId="0" fontId="0" fillId="0" borderId="8" xfId="0" applyBorder="1" applyAlignment="1" applyProtection="1">
      <alignment horizontal="left" indent="1" shrinkToFit="1"/>
      <protection locked="0"/>
    </xf>
    <xf numFmtId="0" fontId="107" fillId="7" borderId="1" xfId="1" applyFont="1" applyFill="1" applyBorder="1" applyAlignment="1">
      <alignment horizontal="left" vertical="top" wrapText="1"/>
    </xf>
    <xf numFmtId="0" fontId="102" fillId="0" borderId="1" xfId="0" applyFont="1" applyBorder="1" applyAlignment="1">
      <alignment horizontal="left" vertical="top" wrapText="1"/>
    </xf>
    <xf numFmtId="0" fontId="102" fillId="0" borderId="27" xfId="0" applyFont="1" applyBorder="1" applyAlignment="1">
      <alignment horizontal="left" vertical="top" wrapText="1"/>
    </xf>
    <xf numFmtId="0" fontId="102" fillId="0" borderId="0" xfId="0" applyFont="1" applyAlignment="1">
      <alignment horizontal="left" vertical="top" wrapText="1"/>
    </xf>
    <xf numFmtId="0" fontId="102" fillId="0" borderId="5" xfId="0" applyFont="1" applyBorder="1" applyAlignment="1">
      <alignment horizontal="left" vertical="top" wrapText="1"/>
    </xf>
    <xf numFmtId="0" fontId="65" fillId="0" borderId="6" xfId="0" applyFont="1" applyBorder="1" applyAlignment="1" applyProtection="1">
      <alignment horizontal="center" vertical="center"/>
      <protection locked="0"/>
    </xf>
    <xf numFmtId="0" fontId="0" fillId="0" borderId="6" xfId="0" applyBorder="1" applyAlignment="1" applyProtection="1">
      <alignment horizontal="center" vertical="center"/>
      <protection locked="0"/>
    </xf>
    <xf numFmtId="0" fontId="14" fillId="7" borderId="70" xfId="1" applyFont="1" applyFill="1" applyBorder="1" applyAlignment="1">
      <alignment horizontal="center" vertical="center"/>
    </xf>
    <xf numFmtId="0" fontId="78" fillId="7" borderId="35" xfId="0" applyFont="1" applyFill="1" applyBorder="1" applyAlignment="1">
      <alignment horizontal="center" vertical="center"/>
    </xf>
    <xf numFmtId="0" fontId="78" fillId="7" borderId="36" xfId="0" applyFont="1" applyFill="1" applyBorder="1" applyAlignment="1">
      <alignment horizontal="center" vertical="center"/>
    </xf>
    <xf numFmtId="0" fontId="78" fillId="7" borderId="37" xfId="0" applyFont="1" applyFill="1" applyBorder="1" applyAlignment="1">
      <alignment horizontal="center" vertical="center"/>
    </xf>
    <xf numFmtId="0" fontId="42" fillId="12" borderId="26" xfId="1" applyFont="1" applyFill="1" applyBorder="1" applyAlignment="1">
      <alignment horizontal="center" vertical="top" wrapText="1"/>
    </xf>
    <xf numFmtId="0" fontId="117" fillId="12" borderId="24" xfId="0" applyFont="1" applyFill="1" applyBorder="1" applyAlignment="1">
      <alignment horizontal="center" wrapText="1"/>
    </xf>
    <xf numFmtId="0" fontId="117" fillId="12" borderId="39" xfId="0" applyFont="1" applyFill="1" applyBorder="1" applyAlignment="1">
      <alignment horizontal="center" wrapText="1"/>
    </xf>
    <xf numFmtId="0" fontId="120" fillId="13" borderId="24" xfId="1" applyFont="1" applyFill="1" applyBorder="1" applyAlignment="1">
      <alignment horizontal="center" vertical="top"/>
    </xf>
    <xf numFmtId="0" fontId="114" fillId="0" borderId="24" xfId="0" applyFont="1" applyBorder="1" applyAlignment="1">
      <alignment horizontal="center" vertical="top"/>
    </xf>
    <xf numFmtId="0" fontId="114" fillId="0" borderId="39" xfId="0" applyFont="1" applyBorder="1" applyAlignment="1">
      <alignment horizontal="center" vertical="top"/>
    </xf>
    <xf numFmtId="0" fontId="61" fillId="0" borderId="8" xfId="0" applyFont="1" applyBorder="1" applyAlignment="1" applyProtection="1">
      <alignment horizontal="left" vertical="center" indent="1" shrinkToFit="1"/>
      <protection locked="0"/>
    </xf>
    <xf numFmtId="0" fontId="0" fillId="0" borderId="8" xfId="0" applyBorder="1" applyAlignment="1" applyProtection="1">
      <alignment horizontal="left" vertical="center" indent="1" shrinkToFit="1"/>
      <protection locked="0"/>
    </xf>
    <xf numFmtId="49" fontId="81" fillId="0" borderId="0" xfId="1" applyNumberFormat="1" applyFont="1" applyAlignment="1">
      <alignment horizontal="center" vertical="center"/>
    </xf>
    <xf numFmtId="0" fontId="120" fillId="13" borderId="23" xfId="1" applyFont="1" applyFill="1" applyBorder="1" applyAlignment="1">
      <alignment horizontal="center" vertical="top" wrapText="1"/>
    </xf>
    <xf numFmtId="0" fontId="114" fillId="0" borderId="24" xfId="0" applyFont="1" applyBorder="1" applyAlignment="1">
      <alignment horizontal="center" vertical="top" wrapText="1"/>
    </xf>
    <xf numFmtId="0" fontId="114" fillId="0" borderId="39" xfId="0" applyFont="1" applyBorder="1" applyAlignment="1">
      <alignment horizontal="center" vertical="top" wrapText="1"/>
    </xf>
    <xf numFmtId="0" fontId="120" fillId="13" borderId="23" xfId="1" applyFont="1" applyFill="1" applyBorder="1" applyAlignment="1">
      <alignment horizontal="center" vertical="top"/>
    </xf>
    <xf numFmtId="0" fontId="116" fillId="0" borderId="24" xfId="0" applyFont="1" applyBorder="1" applyAlignment="1">
      <alignment horizontal="center" vertical="top"/>
    </xf>
    <xf numFmtId="0" fontId="116" fillId="0" borderId="25" xfId="0" applyFont="1" applyBorder="1" applyAlignment="1">
      <alignment horizontal="center" vertical="top"/>
    </xf>
    <xf numFmtId="0" fontId="180" fillId="0" borderId="0" xfId="1" applyFont="1" applyAlignment="1">
      <alignment horizontal="center" vertical="center"/>
    </xf>
    <xf numFmtId="0" fontId="56" fillId="0" borderId="0" xfId="0" applyFont="1" applyAlignment="1">
      <alignment horizontal="center" vertical="center"/>
    </xf>
    <xf numFmtId="0" fontId="42" fillId="12" borderId="23" xfId="1" applyFont="1" applyFill="1" applyBorder="1" applyAlignment="1">
      <alignment horizontal="center" vertical="top" wrapText="1"/>
    </xf>
    <xf numFmtId="0" fontId="117" fillId="12" borderId="24" xfId="0" applyFont="1" applyFill="1" applyBorder="1" applyAlignment="1">
      <alignment horizontal="center" vertical="top" wrapText="1"/>
    </xf>
    <xf numFmtId="0" fontId="117" fillId="12" borderId="25" xfId="0" applyFont="1" applyFill="1" applyBorder="1" applyAlignment="1">
      <alignment horizontal="center" vertical="top" wrapText="1"/>
    </xf>
    <xf numFmtId="0" fontId="117" fillId="12" borderId="39" xfId="0" applyFont="1" applyFill="1" applyBorder="1" applyAlignment="1">
      <alignment horizontal="center" vertical="top" wrapText="1"/>
    </xf>
    <xf numFmtId="0" fontId="65" fillId="0" borderId="0" xfId="0" applyFont="1" applyAlignment="1" applyProtection="1">
      <alignment horizontal="center" vertical="center"/>
      <protection locked="0"/>
    </xf>
    <xf numFmtId="0" fontId="35" fillId="7" borderId="12" xfId="0" applyFont="1" applyFill="1" applyBorder="1" applyAlignment="1">
      <alignment horizontal="left" vertical="top" wrapText="1"/>
    </xf>
    <xf numFmtId="0" fontId="35" fillId="7" borderId="13" xfId="0" applyFont="1" applyFill="1" applyBorder="1" applyAlignment="1">
      <alignment horizontal="left" vertical="top" wrapText="1"/>
    </xf>
    <xf numFmtId="0" fontId="35" fillId="7" borderId="0" xfId="0" applyFont="1" applyFill="1" applyAlignment="1">
      <alignment horizontal="left" vertical="top" wrapText="1"/>
    </xf>
    <xf numFmtId="0" fontId="35" fillId="7" borderId="5" xfId="0" applyFont="1" applyFill="1" applyBorder="1" applyAlignment="1">
      <alignment horizontal="left" vertical="top" wrapText="1"/>
    </xf>
    <xf numFmtId="0" fontId="42" fillId="11" borderId="158" xfId="1" applyFont="1" applyFill="1" applyBorder="1" applyAlignment="1">
      <alignment horizontal="center" vertical="top" wrapText="1"/>
    </xf>
    <xf numFmtId="0" fontId="117" fillId="11" borderId="156" xfId="0" applyFont="1" applyFill="1" applyBorder="1" applyAlignment="1">
      <alignment horizontal="center" wrapText="1"/>
    </xf>
    <xf numFmtId="0" fontId="117" fillId="11" borderId="159" xfId="0" applyFont="1" applyFill="1" applyBorder="1" applyAlignment="1">
      <alignment horizontal="center" wrapText="1"/>
    </xf>
    <xf numFmtId="0" fontId="42" fillId="11" borderId="155" xfId="1" applyFont="1" applyFill="1" applyBorder="1" applyAlignment="1">
      <alignment horizontal="center" vertical="top" wrapText="1"/>
    </xf>
    <xf numFmtId="0" fontId="117" fillId="11" borderId="156" xfId="0" applyFont="1" applyFill="1" applyBorder="1" applyAlignment="1">
      <alignment horizontal="center" vertical="top" wrapText="1"/>
    </xf>
    <xf numFmtId="0" fontId="117" fillId="11" borderId="157" xfId="0" applyFont="1" applyFill="1" applyBorder="1" applyAlignment="1">
      <alignment horizontal="center" vertical="top" wrapText="1"/>
    </xf>
    <xf numFmtId="0" fontId="0" fillId="7" borderId="33" xfId="0" applyFill="1" applyBorder="1" applyAlignment="1">
      <alignment horizontal="center" vertical="center" wrapText="1"/>
    </xf>
    <xf numFmtId="0" fontId="0" fillId="7" borderId="34" xfId="0" applyFill="1" applyBorder="1" applyAlignment="1">
      <alignment horizontal="center" vertical="center" wrapText="1"/>
    </xf>
    <xf numFmtId="0" fontId="0" fillId="7" borderId="70" xfId="0" applyFill="1" applyBorder="1" applyAlignment="1">
      <alignment horizontal="center" vertical="center" wrapText="1"/>
    </xf>
    <xf numFmtId="0" fontId="0" fillId="7" borderId="0" xfId="0" applyFill="1" applyAlignment="1">
      <alignment horizontal="center" vertical="center" wrapText="1"/>
    </xf>
    <xf numFmtId="0" fontId="0" fillId="7" borderId="71" xfId="0" applyFill="1" applyBorder="1" applyAlignment="1">
      <alignment horizontal="center" vertical="center" wrapText="1"/>
    </xf>
    <xf numFmtId="0" fontId="0" fillId="0" borderId="35" xfId="0" applyBorder="1" applyAlignment="1">
      <alignment wrapText="1"/>
    </xf>
    <xf numFmtId="0" fontId="0" fillId="0" borderId="36" xfId="0" applyBorder="1" applyAlignment="1">
      <alignment wrapText="1"/>
    </xf>
    <xf numFmtId="0" fontId="0" fillId="0" borderId="37" xfId="0" applyBorder="1" applyAlignment="1">
      <alignment wrapText="1"/>
    </xf>
    <xf numFmtId="0" fontId="0" fillId="0" borderId="33" xfId="0" applyBorder="1" applyAlignment="1">
      <alignment horizontal="center" vertical="center" wrapText="1"/>
    </xf>
    <xf numFmtId="0" fontId="0" fillId="0" borderId="34" xfId="0" applyBorder="1" applyAlignment="1">
      <alignment horizontal="center" vertical="center" wrapText="1"/>
    </xf>
    <xf numFmtId="0" fontId="0" fillId="0" borderId="70" xfId="0" applyBorder="1" applyAlignment="1">
      <alignment horizontal="center" vertical="center" wrapText="1"/>
    </xf>
    <xf numFmtId="0" fontId="0" fillId="0" borderId="71" xfId="0" applyBorder="1" applyAlignment="1">
      <alignment horizontal="center" vertical="center" wrapText="1"/>
    </xf>
    <xf numFmtId="0" fontId="0" fillId="0" borderId="33" xfId="0" applyBorder="1" applyAlignment="1">
      <alignment vertical="center" wrapText="1"/>
    </xf>
    <xf numFmtId="0" fontId="0" fillId="0" borderId="34" xfId="0" applyBorder="1" applyAlignment="1">
      <alignment vertical="center" wrapText="1"/>
    </xf>
    <xf numFmtId="0" fontId="14" fillId="7" borderId="33" xfId="0" applyFont="1" applyFill="1" applyBorder="1" applyAlignment="1">
      <alignment horizontal="center" vertical="center" wrapText="1"/>
    </xf>
    <xf numFmtId="0" fontId="14" fillId="7" borderId="34" xfId="0" applyFont="1" applyFill="1" applyBorder="1" applyAlignment="1">
      <alignment horizontal="center" vertical="center" wrapText="1"/>
    </xf>
    <xf numFmtId="0" fontId="14" fillId="7" borderId="35" xfId="0" applyFont="1" applyFill="1" applyBorder="1" applyAlignment="1">
      <alignment horizontal="center" vertical="center" wrapText="1"/>
    </xf>
    <xf numFmtId="0" fontId="14" fillId="7" borderId="36" xfId="0" applyFont="1" applyFill="1" applyBorder="1" applyAlignment="1">
      <alignment horizontal="center" vertical="center" wrapText="1"/>
    </xf>
    <xf numFmtId="0" fontId="14" fillId="7" borderId="37" xfId="0" applyFont="1" applyFill="1" applyBorder="1" applyAlignment="1">
      <alignment horizontal="center" vertical="center" wrapText="1"/>
    </xf>
    <xf numFmtId="0" fontId="121" fillId="11" borderId="23" xfId="1" applyFont="1" applyFill="1" applyBorder="1" applyAlignment="1">
      <alignment horizontal="center" vertical="top" wrapText="1"/>
    </xf>
    <xf numFmtId="0" fontId="117" fillId="11" borderId="24" xfId="0" applyFont="1" applyFill="1" applyBorder="1" applyAlignment="1">
      <alignment horizontal="center" vertical="top" wrapText="1"/>
    </xf>
    <xf numFmtId="0" fontId="117" fillId="11" borderId="39" xfId="0" applyFont="1" applyFill="1" applyBorder="1" applyAlignment="1">
      <alignment horizontal="center" vertical="top" wrapText="1"/>
    </xf>
    <xf numFmtId="0" fontId="121" fillId="11" borderId="24" xfId="1" applyFont="1" applyFill="1" applyBorder="1" applyAlignment="1">
      <alignment horizontal="center" vertical="top" wrapText="1"/>
    </xf>
    <xf numFmtId="0" fontId="119" fillId="11" borderId="24" xfId="0" applyFont="1" applyFill="1" applyBorder="1" applyAlignment="1">
      <alignment horizontal="center" vertical="top" wrapText="1"/>
    </xf>
    <xf numFmtId="0" fontId="119" fillId="11" borderId="39" xfId="0" applyFont="1" applyFill="1" applyBorder="1" applyAlignment="1">
      <alignment horizontal="center" vertical="top" wrapText="1"/>
    </xf>
    <xf numFmtId="0" fontId="75" fillId="0" borderId="0" xfId="1" applyFont="1" applyAlignment="1" applyProtection="1">
      <alignment horizontal="left" vertical="top"/>
      <protection locked="0"/>
    </xf>
    <xf numFmtId="0" fontId="97" fillId="11" borderId="24" xfId="1" applyFont="1" applyFill="1" applyBorder="1" applyAlignment="1">
      <alignment horizontal="center" vertical="top" wrapText="1"/>
    </xf>
    <xf numFmtId="0" fontId="117" fillId="11" borderId="25" xfId="0" applyFont="1" applyFill="1" applyBorder="1" applyAlignment="1">
      <alignment horizontal="center" vertical="top" wrapText="1"/>
    </xf>
    <xf numFmtId="0" fontId="42" fillId="11" borderId="24" xfId="1" applyFont="1" applyFill="1" applyBorder="1" applyAlignment="1">
      <alignment horizontal="center" vertical="top" wrapText="1"/>
    </xf>
    <xf numFmtId="0" fontId="78" fillId="7" borderId="88" xfId="0" applyFont="1" applyFill="1" applyBorder="1" applyAlignment="1">
      <alignment horizontal="center" vertical="center"/>
    </xf>
    <xf numFmtId="0" fontId="78" fillId="7" borderId="89" xfId="0" applyFont="1" applyFill="1" applyBorder="1" applyAlignment="1">
      <alignment horizontal="center" vertical="center"/>
    </xf>
    <xf numFmtId="0" fontId="0" fillId="0" borderId="82" xfId="0" applyBorder="1"/>
    <xf numFmtId="0" fontId="0" fillId="0" borderId="83" xfId="0" applyBorder="1"/>
    <xf numFmtId="0" fontId="0" fillId="0" borderId="84" xfId="0" applyBorder="1"/>
    <xf numFmtId="0" fontId="107" fillId="7" borderId="0" xfId="1" applyFont="1" applyFill="1" applyAlignment="1">
      <alignment horizontal="left" vertical="top" wrapText="1"/>
    </xf>
    <xf numFmtId="0" fontId="0" fillId="0" borderId="35" xfId="0" applyBorder="1" applyAlignment="1">
      <alignment vertical="center"/>
    </xf>
    <xf numFmtId="0" fontId="0" fillId="0" borderId="36" xfId="0" applyBorder="1" applyAlignment="1">
      <alignment vertical="center"/>
    </xf>
    <xf numFmtId="0" fontId="0" fillId="0" borderId="37" xfId="0" applyBorder="1" applyAlignment="1">
      <alignment vertical="center"/>
    </xf>
    <xf numFmtId="0" fontId="14" fillId="7" borderId="79" xfId="0" applyFont="1" applyFill="1" applyBorder="1" applyAlignment="1">
      <alignment horizontal="center" vertical="center" wrapText="1"/>
    </xf>
    <xf numFmtId="0" fontId="74" fillId="7" borderId="80" xfId="0" applyFont="1" applyFill="1" applyBorder="1" applyAlignment="1">
      <alignment horizontal="center" vertical="center" wrapText="1"/>
    </xf>
    <xf numFmtId="0" fontId="74" fillId="7" borderId="81" xfId="0" applyFont="1" applyFill="1" applyBorder="1" applyAlignment="1">
      <alignment horizontal="center" vertical="center" wrapText="1"/>
    </xf>
    <xf numFmtId="0" fontId="74" fillId="7" borderId="88" xfId="0" applyFont="1" applyFill="1" applyBorder="1" applyAlignment="1">
      <alignment horizontal="center" vertical="center" wrapText="1"/>
    </xf>
    <xf numFmtId="0" fontId="74" fillId="7" borderId="89" xfId="0" applyFont="1" applyFill="1" applyBorder="1" applyAlignment="1">
      <alignment horizontal="center" vertical="center" wrapText="1"/>
    </xf>
    <xf numFmtId="0" fontId="0" fillId="0" borderId="82" xfId="0" applyBorder="1" applyAlignment="1">
      <alignment vertical="center" wrapText="1"/>
    </xf>
    <xf numFmtId="0" fontId="0" fillId="0" borderId="83" xfId="0" applyBorder="1" applyAlignment="1">
      <alignment vertical="center" wrapText="1"/>
    </xf>
    <xf numFmtId="0" fontId="0" fillId="0" borderId="84" xfId="0" applyBorder="1" applyAlignment="1">
      <alignment vertical="center" wrapText="1"/>
    </xf>
    <xf numFmtId="0" fontId="123" fillId="7" borderId="1" xfId="1" applyFont="1" applyFill="1" applyBorder="1" applyAlignment="1">
      <alignment horizontal="left" vertical="top" wrapText="1"/>
    </xf>
    <xf numFmtId="0" fontId="35" fillId="7" borderId="1" xfId="0" applyFont="1" applyFill="1" applyBorder="1" applyAlignment="1">
      <alignment horizontal="left" vertical="top" wrapText="1"/>
    </xf>
    <xf numFmtId="0" fontId="16" fillId="7" borderId="0" xfId="0" applyFont="1" applyFill="1" applyAlignment="1">
      <alignment horizontal="left" vertical="top" wrapText="1"/>
    </xf>
    <xf numFmtId="0" fontId="16" fillId="7" borderId="5" xfId="0" applyFont="1" applyFill="1" applyBorder="1" applyAlignment="1">
      <alignment horizontal="left" vertical="top" wrapText="1"/>
    </xf>
    <xf numFmtId="0" fontId="121" fillId="12" borderId="24" xfId="1" applyFont="1" applyFill="1" applyBorder="1" applyAlignment="1">
      <alignment horizontal="center" vertical="top" wrapText="1"/>
    </xf>
    <xf numFmtId="49" fontId="186" fillId="0" borderId="0" xfId="1" applyNumberFormat="1" applyFont="1" applyAlignment="1" applyProtection="1">
      <alignment horizontal="left" vertical="top"/>
      <protection locked="0"/>
    </xf>
    <xf numFmtId="49" fontId="186" fillId="0" borderId="0" xfId="1" applyNumberFormat="1" applyFont="1" applyAlignment="1" applyProtection="1">
      <alignment horizontal="left" vertical="top" wrapText="1"/>
      <protection locked="0"/>
    </xf>
    <xf numFmtId="0" fontId="42" fillId="11" borderId="26" xfId="1" applyFont="1" applyFill="1" applyBorder="1" applyAlignment="1">
      <alignment horizontal="center" vertical="top" wrapText="1"/>
    </xf>
    <xf numFmtId="0" fontId="183" fillId="0" borderId="8" xfId="0" applyFont="1" applyBorder="1" applyAlignment="1" applyProtection="1">
      <alignment horizontal="left" indent="1"/>
      <protection locked="0"/>
    </xf>
    <xf numFmtId="0" fontId="0" fillId="0" borderId="88" xfId="0" applyBorder="1" applyAlignment="1">
      <alignment horizontal="center" vertical="center"/>
    </xf>
    <xf numFmtId="0" fontId="0" fillId="0" borderId="89" xfId="0" applyBorder="1" applyAlignment="1">
      <alignment horizontal="center" vertical="center"/>
    </xf>
    <xf numFmtId="0" fontId="175" fillId="0" borderId="8" xfId="0" applyFont="1" applyBorder="1" applyAlignment="1" applyProtection="1">
      <alignment horizontal="left" vertical="center" indent="1" shrinkToFit="1"/>
      <protection locked="0"/>
    </xf>
    <xf numFmtId="0" fontId="0" fillId="7" borderId="1" xfId="0" applyFill="1" applyBorder="1" applyAlignment="1">
      <alignment horizontal="left" vertical="top" wrapText="1"/>
    </xf>
    <xf numFmtId="0" fontId="0" fillId="7" borderId="27" xfId="0" applyFill="1" applyBorder="1" applyAlignment="1">
      <alignment horizontal="left" vertical="top" wrapText="1"/>
    </xf>
    <xf numFmtId="0" fontId="0" fillId="7" borderId="0" xfId="0" applyFill="1" applyAlignment="1">
      <alignment horizontal="left" vertical="top" wrapText="1"/>
    </xf>
    <xf numFmtId="0" fontId="0" fillId="7" borderId="5" xfId="0" applyFill="1" applyBorder="1" applyAlignment="1">
      <alignment horizontal="left" vertical="top" wrapText="1"/>
    </xf>
    <xf numFmtId="0" fontId="118" fillId="11" borderId="23" xfId="1" applyFont="1" applyFill="1" applyBorder="1" applyAlignment="1">
      <alignment horizontal="center" vertical="top"/>
    </xf>
    <xf numFmtId="0" fontId="119" fillId="11" borderId="24" xfId="0" applyFont="1" applyFill="1" applyBorder="1" applyAlignment="1">
      <alignment horizontal="center" vertical="top"/>
    </xf>
    <xf numFmtId="0" fontId="119" fillId="11" borderId="25" xfId="0" applyFont="1" applyFill="1" applyBorder="1" applyAlignment="1">
      <alignment horizontal="center" vertical="top"/>
    </xf>
    <xf numFmtId="0" fontId="78" fillId="0" borderId="0" xfId="1" applyFont="1">
      <alignment vertical="center"/>
    </xf>
    <xf numFmtId="0" fontId="0" fillId="0" borderId="0" xfId="0"/>
    <xf numFmtId="0" fontId="31" fillId="7" borderId="0" xfId="1" applyFont="1" applyFill="1" applyAlignment="1">
      <alignment horizontal="left" vertical="top" wrapText="1"/>
    </xf>
    <xf numFmtId="0" fontId="74" fillId="0" borderId="0" xfId="0" applyFont="1" applyAlignment="1">
      <alignment vertical="center"/>
    </xf>
    <xf numFmtId="0" fontId="71" fillId="0" borderId="8" xfId="0" applyFont="1" applyBorder="1" applyAlignment="1" applyProtection="1">
      <alignment horizontal="left" vertical="center" indent="1" shrinkToFit="1"/>
      <protection locked="0"/>
    </xf>
    <xf numFmtId="0" fontId="182" fillId="0" borderId="8" xfId="0" applyFont="1" applyBorder="1" applyAlignment="1" applyProtection="1">
      <alignment horizontal="left" indent="1"/>
      <protection locked="0"/>
    </xf>
    <xf numFmtId="0" fontId="120" fillId="13" borderId="23" xfId="0" applyFont="1" applyFill="1" applyBorder="1" applyAlignment="1">
      <alignment horizontal="center" vertical="top"/>
    </xf>
    <xf numFmtId="0" fontId="120" fillId="13" borderId="24" xfId="0" applyFont="1" applyFill="1" applyBorder="1" applyAlignment="1">
      <alignment horizontal="center" vertical="top"/>
    </xf>
    <xf numFmtId="0" fontId="120" fillId="13" borderId="39" xfId="0" applyFont="1" applyFill="1" applyBorder="1" applyAlignment="1">
      <alignment horizontal="center" vertical="top"/>
    </xf>
    <xf numFmtId="0" fontId="54" fillId="0" borderId="8" xfId="1" applyFont="1" applyBorder="1" applyAlignment="1" applyProtection="1">
      <alignment horizontal="left" vertical="top" wrapText="1"/>
      <protection locked="0"/>
    </xf>
    <xf numFmtId="0" fontId="55" fillId="0" borderId="8" xfId="0" applyFont="1" applyBorder="1" applyAlignment="1" applyProtection="1">
      <alignment horizontal="left" vertical="top" wrapText="1"/>
      <protection locked="0"/>
    </xf>
    <xf numFmtId="0" fontId="120" fillId="13" borderId="26" xfId="1" applyFont="1" applyFill="1" applyBorder="1" applyAlignment="1">
      <alignment horizontal="center" vertical="top"/>
    </xf>
    <xf numFmtId="0" fontId="120" fillId="13" borderId="25" xfId="0" applyFont="1" applyFill="1" applyBorder="1" applyAlignment="1">
      <alignment horizontal="center" vertical="top"/>
    </xf>
    <xf numFmtId="0" fontId="44" fillId="0" borderId="19" xfId="0" applyFont="1" applyBorder="1" applyAlignment="1">
      <alignment horizontal="center" vertical="center" shrinkToFit="1"/>
    </xf>
    <xf numFmtId="0" fontId="44" fillId="0" borderId="38" xfId="0" applyFont="1" applyBorder="1" applyAlignment="1">
      <alignment horizontal="center" vertical="center" shrinkToFit="1"/>
    </xf>
    <xf numFmtId="0" fontId="101" fillId="13" borderId="26" xfId="0" applyFont="1" applyFill="1" applyBorder="1" applyAlignment="1">
      <alignment horizontal="center" vertical="center" wrapText="1"/>
    </xf>
    <xf numFmtId="0" fontId="101" fillId="13" borderId="24" xfId="0" applyFont="1" applyFill="1" applyBorder="1" applyAlignment="1">
      <alignment horizontal="center" vertical="center" wrapText="1"/>
    </xf>
    <xf numFmtId="0" fontId="102" fillId="13" borderId="132" xfId="0" applyFont="1" applyFill="1" applyBorder="1" applyAlignment="1">
      <alignment horizontal="center" vertical="center"/>
    </xf>
    <xf numFmtId="0" fontId="116" fillId="13" borderId="24" xfId="0" applyFont="1" applyFill="1" applyBorder="1" applyAlignment="1">
      <alignment horizontal="center" vertical="top"/>
    </xf>
    <xf numFmtId="0" fontId="116" fillId="13" borderId="39" xfId="0" applyFont="1" applyFill="1" applyBorder="1" applyAlignment="1">
      <alignment horizontal="center" vertical="top"/>
    </xf>
    <xf numFmtId="0" fontId="0" fillId="0" borderId="5" xfId="0" applyBorder="1" applyAlignment="1">
      <alignment vertical="top" wrapText="1"/>
    </xf>
    <xf numFmtId="0" fontId="15" fillId="0" borderId="45" xfId="0" applyFont="1" applyBorder="1" applyAlignment="1">
      <alignment horizontal="left" vertical="center"/>
    </xf>
    <xf numFmtId="0" fontId="0" fillId="10" borderId="46" xfId="0" applyFill="1" applyBorder="1" applyAlignment="1">
      <alignment horizontal="center" vertical="center" wrapText="1"/>
    </xf>
    <xf numFmtId="0" fontId="0" fillId="0" borderId="46" xfId="0" applyBorder="1" applyAlignment="1">
      <alignment horizontal="center" vertical="center" wrapText="1"/>
    </xf>
    <xf numFmtId="0" fontId="0" fillId="0" borderId="61" xfId="0" applyBorder="1" applyAlignment="1">
      <alignment horizontal="center" vertical="center" wrapText="1"/>
    </xf>
    <xf numFmtId="0" fontId="111" fillId="13" borderId="24" xfId="1" applyFont="1" applyFill="1" applyBorder="1" applyAlignment="1">
      <alignment horizontal="center" vertical="top"/>
    </xf>
    <xf numFmtId="0" fontId="112" fillId="13" borderId="24" xfId="0" applyFont="1" applyFill="1" applyBorder="1" applyAlignment="1">
      <alignment horizontal="center" vertical="top"/>
    </xf>
    <xf numFmtId="0" fontId="112" fillId="13" borderId="25" xfId="0" applyFont="1" applyFill="1" applyBorder="1" applyAlignment="1">
      <alignment horizontal="center" vertical="top"/>
    </xf>
    <xf numFmtId="0" fontId="120" fillId="13" borderId="24" xfId="1" applyFont="1" applyFill="1" applyBorder="1" applyAlignment="1">
      <alignment horizontal="center" vertical="top" wrapText="1"/>
    </xf>
    <xf numFmtId="0" fontId="114" fillId="0" borderId="25" xfId="0" applyFont="1" applyBorder="1" applyAlignment="1">
      <alignment horizontal="center" vertical="top" wrapText="1"/>
    </xf>
    <xf numFmtId="0" fontId="120" fillId="0" borderId="24" xfId="0" applyFont="1" applyBorder="1" applyAlignment="1">
      <alignment horizontal="center" vertical="top"/>
    </xf>
    <xf numFmtId="0" fontId="120" fillId="0" borderId="25" xfId="0" applyFont="1" applyBorder="1" applyAlignment="1">
      <alignment horizontal="center" vertical="top"/>
    </xf>
    <xf numFmtId="0" fontId="44" fillId="0" borderId="20" xfId="0" applyFont="1" applyBorder="1" applyAlignment="1">
      <alignment horizontal="center" vertical="center" shrinkToFit="1"/>
    </xf>
    <xf numFmtId="0" fontId="114" fillId="13" borderId="24" xfId="0" applyFont="1" applyFill="1" applyBorder="1" applyAlignment="1">
      <alignment horizontal="center" vertical="top"/>
    </xf>
    <xf numFmtId="0" fontId="114" fillId="13" borderId="25" xfId="0" applyFont="1" applyFill="1" applyBorder="1" applyAlignment="1">
      <alignment horizontal="center" vertical="top"/>
    </xf>
    <xf numFmtId="0" fontId="15" fillId="0" borderId="78" xfId="0" applyFont="1" applyBorder="1" applyAlignment="1">
      <alignment horizontal="left" vertical="center"/>
    </xf>
    <xf numFmtId="0" fontId="74" fillId="0" borderId="78" xfId="0" applyFont="1" applyBorder="1" applyAlignment="1">
      <alignment horizontal="left" vertical="center"/>
    </xf>
    <xf numFmtId="0" fontId="0" fillId="0" borderId="78" xfId="0" applyBorder="1" applyAlignment="1">
      <alignment horizontal="left" vertical="center"/>
    </xf>
    <xf numFmtId="0" fontId="104" fillId="0" borderId="29" xfId="0" applyFont="1" applyBorder="1" applyAlignment="1" applyProtection="1">
      <alignment horizontal="left" vertical="top" wrapText="1" indent="1"/>
      <protection locked="0"/>
    </xf>
    <xf numFmtId="0" fontId="104" fillId="0" borderId="28" xfId="0" applyFont="1" applyBorder="1" applyAlignment="1" applyProtection="1">
      <alignment horizontal="left" vertical="top" wrapText="1" indent="1"/>
      <protection locked="0"/>
    </xf>
    <xf numFmtId="0" fontId="85" fillId="0" borderId="17" xfId="0" applyFont="1" applyBorder="1" applyAlignment="1" applyProtection="1">
      <alignment horizontal="left" vertical="top" wrapText="1" indent="1"/>
      <protection locked="0"/>
    </xf>
    <xf numFmtId="0" fontId="85" fillId="0" borderId="29" xfId="0" applyFont="1" applyBorder="1" applyAlignment="1" applyProtection="1">
      <alignment horizontal="left" vertical="top" wrapText="1" indent="1"/>
      <protection locked="0"/>
    </xf>
    <xf numFmtId="0" fontId="67" fillId="0" borderId="36" xfId="1" applyFont="1" applyBorder="1" applyAlignment="1">
      <alignment horizontal="center"/>
    </xf>
    <xf numFmtId="0" fontId="0" fillId="7" borderId="80" xfId="0" applyFill="1" applyBorder="1" applyAlignment="1">
      <alignment horizontal="center" vertical="center" wrapText="1"/>
    </xf>
    <xf numFmtId="0" fontId="0" fillId="7" borderId="81" xfId="0" applyFill="1" applyBorder="1" applyAlignment="1">
      <alignment horizontal="center" vertical="center" wrapText="1"/>
    </xf>
    <xf numFmtId="0" fontId="0" fillId="7" borderId="88" xfId="0" applyFill="1" applyBorder="1" applyAlignment="1">
      <alignment horizontal="center" vertical="center" wrapText="1"/>
    </xf>
    <xf numFmtId="0" fontId="0" fillId="7" borderId="89" xfId="0" applyFill="1" applyBorder="1" applyAlignment="1">
      <alignment horizontal="center" vertical="center" wrapText="1"/>
    </xf>
    <xf numFmtId="0" fontId="168" fillId="0" borderId="8" xfId="1" applyFont="1" applyBorder="1" applyAlignment="1">
      <alignment horizontal="left" vertical="center" indent="1"/>
    </xf>
    <xf numFmtId="0" fontId="168" fillId="0" borderId="8" xfId="0" applyFont="1" applyBorder="1" applyAlignment="1">
      <alignment horizontal="left" vertical="center" indent="1"/>
    </xf>
    <xf numFmtId="0" fontId="167" fillId="0" borderId="8" xfId="0" applyFont="1" applyBorder="1" applyAlignment="1">
      <alignment horizontal="left" indent="1"/>
    </xf>
    <xf numFmtId="0" fontId="119" fillId="12" borderId="25" xfId="0" applyFont="1" applyFill="1" applyBorder="1" applyAlignment="1">
      <alignment horizontal="center" vertical="top"/>
    </xf>
    <xf numFmtId="49" fontId="67" fillId="0" borderId="0" xfId="1" applyNumberFormat="1" applyFont="1" applyAlignment="1">
      <alignment horizontal="center"/>
    </xf>
    <xf numFmtId="0" fontId="13" fillId="0" borderId="0" xfId="1" applyFont="1" applyAlignment="1">
      <alignment horizontal="center" vertical="center" wrapText="1"/>
    </xf>
    <xf numFmtId="0" fontId="180" fillId="0" borderId="0" xfId="1" applyFont="1" applyAlignment="1">
      <alignment horizontal="center" vertical="center" shrinkToFit="1"/>
    </xf>
    <xf numFmtId="0" fontId="56" fillId="0" borderId="0" xfId="0" applyFont="1" applyAlignment="1">
      <alignment horizontal="center" vertical="center" shrinkToFit="1"/>
    </xf>
    <xf numFmtId="0" fontId="44" fillId="4" borderId="19" xfId="1" applyFont="1" applyFill="1" applyBorder="1" applyAlignment="1">
      <alignment horizontal="center" vertical="center" wrapText="1"/>
    </xf>
    <xf numFmtId="0" fontId="79" fillId="0" borderId="19" xfId="0" applyFont="1" applyBorder="1" applyAlignment="1">
      <alignment horizontal="center" vertical="center" wrapText="1"/>
    </xf>
    <xf numFmtId="0" fontId="79" fillId="0" borderId="38" xfId="0" applyFont="1" applyBorder="1" applyAlignment="1">
      <alignment horizontal="center" vertical="center" wrapText="1"/>
    </xf>
    <xf numFmtId="0" fontId="142" fillId="0" borderId="20" xfId="0" applyFont="1" applyBorder="1" applyAlignment="1">
      <alignment horizontal="center" vertical="center" wrapText="1"/>
    </xf>
    <xf numFmtId="0" fontId="74" fillId="0" borderId="0" xfId="0" applyFont="1" applyAlignment="1">
      <alignment horizontal="left" vertical="center"/>
    </xf>
    <xf numFmtId="0" fontId="116" fillId="13" borderId="25" xfId="0" applyFont="1" applyFill="1" applyBorder="1" applyAlignment="1">
      <alignment horizontal="center" vertical="top"/>
    </xf>
    <xf numFmtId="0" fontId="114" fillId="13" borderId="39" xfId="0" applyFont="1" applyFill="1" applyBorder="1" applyAlignment="1">
      <alignment horizontal="center" vertical="top"/>
    </xf>
    <xf numFmtId="0" fontId="0" fillId="0" borderId="129" xfId="0" applyBorder="1" applyAlignment="1">
      <alignment horizontal="left"/>
    </xf>
    <xf numFmtId="0" fontId="35" fillId="7" borderId="13" xfId="0" applyFont="1" applyFill="1" applyBorder="1" applyAlignment="1">
      <alignment wrapText="1"/>
    </xf>
    <xf numFmtId="0" fontId="35" fillId="7" borderId="5" xfId="0" applyFont="1" applyFill="1" applyBorder="1" applyAlignment="1">
      <alignment wrapText="1"/>
    </xf>
    <xf numFmtId="0" fontId="121" fillId="12" borderId="39" xfId="1" applyFont="1" applyFill="1" applyBorder="1" applyAlignment="1">
      <alignment horizontal="center" vertical="top" wrapText="1"/>
    </xf>
    <xf numFmtId="0" fontId="0" fillId="0" borderId="8" xfId="0" applyBorder="1" applyAlignment="1" applyProtection="1">
      <alignment horizontal="right" vertical="center" indent="1"/>
      <protection locked="0"/>
    </xf>
    <xf numFmtId="0" fontId="35" fillId="7" borderId="27" xfId="0" applyFont="1" applyFill="1" applyBorder="1" applyAlignment="1">
      <alignment horizontal="left" vertical="top" wrapText="1"/>
    </xf>
    <xf numFmtId="0" fontId="276" fillId="0" borderId="28" xfId="0" applyFont="1" applyBorder="1" applyAlignment="1" applyProtection="1">
      <alignment horizontal="center" vertical="center"/>
      <protection locked="0"/>
    </xf>
    <xf numFmtId="0" fontId="55" fillId="0" borderId="29" xfId="0" applyFont="1" applyBorder="1" applyAlignment="1">
      <alignment horizontal="center" vertical="center"/>
    </xf>
    <xf numFmtId="0" fontId="276" fillId="0" borderId="29" xfId="0" applyFont="1" applyBorder="1" applyAlignment="1">
      <alignment horizontal="center" vertical="center"/>
    </xf>
    <xf numFmtId="0" fontId="0" fillId="7" borderId="35" xfId="0" applyFill="1" applyBorder="1" applyAlignment="1">
      <alignment horizontal="center" vertical="center"/>
    </xf>
    <xf numFmtId="0" fontId="0" fillId="7" borderId="36" xfId="0" applyFill="1" applyBorder="1" applyAlignment="1">
      <alignment horizontal="center" vertical="center"/>
    </xf>
    <xf numFmtId="0" fontId="0" fillId="7" borderId="37" xfId="0" applyFill="1" applyBorder="1" applyAlignment="1">
      <alignment horizontal="center" vertical="center"/>
    </xf>
    <xf numFmtId="0" fontId="14" fillId="0" borderId="148" xfId="0" applyFont="1" applyBorder="1" applyAlignment="1">
      <alignment horizontal="center" shrinkToFit="1"/>
    </xf>
    <xf numFmtId="0" fontId="259" fillId="23" borderId="149" xfId="0" applyFont="1" applyFill="1" applyBorder="1" applyAlignment="1">
      <alignment horizontal="center" vertical="center" wrapText="1" shrinkToFit="1"/>
    </xf>
    <xf numFmtId="0" fontId="259" fillId="23" borderId="150" xfId="0" applyFont="1" applyFill="1" applyBorder="1" applyAlignment="1">
      <alignment horizontal="center" vertical="center" wrapText="1" shrinkToFit="1"/>
    </xf>
    <xf numFmtId="0" fontId="268" fillId="24" borderId="21" xfId="11" applyFont="1" applyFill="1" applyBorder="1" applyAlignment="1">
      <alignment horizontal="center" vertical="center" textRotation="255" wrapText="1"/>
    </xf>
    <xf numFmtId="0" fontId="268" fillId="24" borderId="170" xfId="11" applyFont="1" applyFill="1" applyBorder="1" applyAlignment="1">
      <alignment horizontal="center" vertical="center" textRotation="255" wrapText="1"/>
    </xf>
    <xf numFmtId="0" fontId="268" fillId="24" borderId="171" xfId="11" applyFont="1" applyFill="1" applyBorder="1" applyAlignment="1">
      <alignment horizontal="center" vertical="center" textRotation="255" wrapText="1"/>
    </xf>
    <xf numFmtId="0" fontId="268" fillId="24" borderId="164" xfId="11" applyFont="1" applyFill="1" applyBorder="1" applyAlignment="1">
      <alignment horizontal="center" vertical="center" textRotation="255" wrapText="1"/>
    </xf>
    <xf numFmtId="0" fontId="271" fillId="0" borderId="0" xfId="11" applyFont="1" applyAlignment="1">
      <alignment horizontal="left" vertical="center"/>
    </xf>
    <xf numFmtId="0" fontId="271" fillId="0" borderId="175" xfId="11" applyFont="1" applyBorder="1" applyAlignment="1">
      <alignment horizontal="left" vertical="center" wrapText="1"/>
    </xf>
    <xf numFmtId="0" fontId="271" fillId="0" borderId="176" xfId="11" applyFont="1" applyBorder="1" applyAlignment="1">
      <alignment horizontal="left" vertical="center"/>
    </xf>
    <xf numFmtId="0" fontId="271" fillId="0" borderId="177" xfId="11" applyFont="1" applyBorder="1" applyAlignment="1">
      <alignment horizontal="left" vertical="center"/>
    </xf>
    <xf numFmtId="0" fontId="265" fillId="0" borderId="0" xfId="11" applyFont="1" applyAlignment="1">
      <alignment horizontal="left" wrapText="1" shrinkToFit="1"/>
    </xf>
    <xf numFmtId="0" fontId="265" fillId="0" borderId="0" xfId="11" applyFont="1" applyAlignment="1">
      <alignment horizontal="left" shrinkToFit="1"/>
    </xf>
    <xf numFmtId="0" fontId="265" fillId="0" borderId="3" xfId="11" applyFont="1" applyBorder="1" applyAlignment="1">
      <alignment horizontal="left" shrinkToFit="1"/>
    </xf>
    <xf numFmtId="0" fontId="266" fillId="24" borderId="69" xfId="11" applyFont="1" applyFill="1" applyBorder="1" applyAlignment="1">
      <alignment horizontal="center" vertical="center" wrapText="1"/>
    </xf>
    <xf numFmtId="0" fontId="266" fillId="24" borderId="162" xfId="11" applyFont="1" applyFill="1" applyBorder="1" applyAlignment="1">
      <alignment horizontal="center" vertical="center" wrapText="1"/>
    </xf>
    <xf numFmtId="0" fontId="266" fillId="24" borderId="160" xfId="11" applyFont="1" applyFill="1" applyBorder="1" applyAlignment="1">
      <alignment horizontal="center" vertical="center"/>
    </xf>
    <xf numFmtId="0" fontId="266" fillId="24" borderId="161" xfId="11" applyFont="1" applyFill="1" applyBorder="1" applyAlignment="1">
      <alignment horizontal="center" vertical="center"/>
    </xf>
    <xf numFmtId="0" fontId="266" fillId="24" borderId="2" xfId="11" applyFont="1" applyFill="1" applyBorder="1" applyAlignment="1">
      <alignment horizontal="center" vertical="center" wrapText="1"/>
    </xf>
    <xf numFmtId="0" fontId="266" fillId="24" borderId="64" xfId="11" applyFont="1" applyFill="1" applyBorder="1" applyAlignment="1">
      <alignment horizontal="center" vertical="center" wrapText="1"/>
    </xf>
    <xf numFmtId="0" fontId="266" fillId="24" borderId="10" xfId="11" applyFont="1" applyFill="1" applyBorder="1" applyAlignment="1">
      <alignment horizontal="center" vertical="center" wrapText="1"/>
    </xf>
    <xf numFmtId="0" fontId="266" fillId="24" borderId="11" xfId="11" applyFont="1" applyFill="1" applyBorder="1" applyAlignment="1">
      <alignment horizontal="center" vertical="center" wrapText="1"/>
    </xf>
    <xf numFmtId="0" fontId="268" fillId="24" borderId="164" xfId="11" applyFont="1" applyFill="1" applyBorder="1" applyAlignment="1">
      <alignment horizontal="center" vertical="center" textRotation="255"/>
    </xf>
    <xf numFmtId="0" fontId="268" fillId="24" borderId="22" xfId="11" applyFont="1" applyFill="1" applyBorder="1" applyAlignment="1">
      <alignment horizontal="center" vertical="center" textRotation="255"/>
    </xf>
    <xf numFmtId="0" fontId="268" fillId="24" borderId="162" xfId="11" applyFont="1" applyFill="1" applyBorder="1" applyAlignment="1">
      <alignment horizontal="center" vertical="center" textRotation="255"/>
    </xf>
    <xf numFmtId="0" fontId="268" fillId="24" borderId="169" xfId="11" applyFont="1" applyFill="1" applyBorder="1" applyAlignment="1">
      <alignment horizontal="center" vertical="center" textRotation="255" wrapText="1"/>
    </xf>
    <xf numFmtId="0" fontId="88" fillId="4" borderId="2" xfId="5" applyFont="1" applyFill="1" applyBorder="1" applyAlignment="1">
      <alignment horizontal="left" vertical="top" wrapText="1" indent="1" shrinkToFit="1"/>
    </xf>
    <xf numFmtId="0" fontId="88" fillId="4" borderId="1" xfId="5" applyFont="1" applyFill="1" applyBorder="1" applyAlignment="1">
      <alignment horizontal="left" vertical="top" wrapText="1" indent="1" shrinkToFit="1"/>
    </xf>
    <xf numFmtId="0" fontId="88" fillId="4" borderId="64" xfId="5" applyFont="1" applyFill="1" applyBorder="1" applyAlignment="1">
      <alignment horizontal="left" vertical="top" wrapText="1" indent="1" shrinkToFit="1"/>
    </xf>
    <xf numFmtId="0" fontId="88" fillId="4" borderId="6" xfId="5" applyFont="1" applyFill="1" applyBorder="1" applyAlignment="1">
      <alignment horizontal="left" vertical="top" wrapText="1" indent="1" shrinkToFit="1"/>
    </xf>
    <xf numFmtId="0" fontId="88" fillId="4" borderId="0" xfId="5" applyFont="1" applyFill="1" applyAlignment="1">
      <alignment horizontal="left" vertical="top" wrapText="1" indent="1" shrinkToFit="1"/>
    </xf>
    <xf numFmtId="0" fontId="88" fillId="4" borderId="7" xfId="5" applyFont="1" applyFill="1" applyBorder="1" applyAlignment="1">
      <alignment horizontal="left" vertical="top" wrapText="1" indent="1" shrinkToFit="1"/>
    </xf>
    <xf numFmtId="0" fontId="88" fillId="4" borderId="10" xfId="5" applyFont="1" applyFill="1" applyBorder="1" applyAlignment="1">
      <alignment horizontal="left" vertical="top" wrapText="1" indent="1" shrinkToFit="1"/>
    </xf>
    <xf numFmtId="0" fontId="88" fillId="4" borderId="8" xfId="5" applyFont="1" applyFill="1" applyBorder="1" applyAlignment="1">
      <alignment horizontal="left" vertical="top" wrapText="1" indent="1" shrinkToFit="1"/>
    </xf>
    <xf numFmtId="0" fontId="88" fillId="4" borderId="11" xfId="5" applyFont="1" applyFill="1" applyBorder="1" applyAlignment="1">
      <alignment horizontal="left" vertical="top" wrapText="1" indent="1" shrinkToFit="1"/>
    </xf>
    <xf numFmtId="0" fontId="235" fillId="4" borderId="13" xfId="5" applyFont="1" applyFill="1" applyBorder="1" applyAlignment="1">
      <alignment horizontal="left" vertical="center"/>
    </xf>
    <xf numFmtId="0" fontId="235" fillId="4" borderId="5" xfId="5" applyFont="1" applyFill="1" applyBorder="1" applyAlignment="1">
      <alignment horizontal="left" vertical="center"/>
    </xf>
    <xf numFmtId="0" fontId="235" fillId="4" borderId="9" xfId="5" applyFont="1" applyFill="1" applyBorder="1" applyAlignment="1">
      <alignment horizontal="left" vertical="center"/>
    </xf>
    <xf numFmtId="0" fontId="229" fillId="4" borderId="0" xfId="5" applyFont="1" applyFill="1">
      <alignment vertical="center"/>
    </xf>
    <xf numFmtId="0" fontId="235" fillId="4" borderId="13" xfId="5" applyFont="1" applyFill="1" applyBorder="1" applyAlignment="1">
      <alignment horizontal="center" vertical="center"/>
    </xf>
    <xf numFmtId="0" fontId="235" fillId="4" borderId="5" xfId="5" applyFont="1" applyFill="1" applyBorder="1" applyAlignment="1">
      <alignment horizontal="center" vertical="center"/>
    </xf>
    <xf numFmtId="0" fontId="88" fillId="4" borderId="0" xfId="5" applyFont="1" applyFill="1" applyAlignment="1">
      <alignment horizontal="left" vertical="center" shrinkToFit="1"/>
    </xf>
    <xf numFmtId="0" fontId="88" fillId="0" borderId="0" xfId="0" applyFont="1" applyAlignment="1">
      <alignment horizontal="left" shrinkToFit="1"/>
    </xf>
    <xf numFmtId="0" fontId="88" fillId="0" borderId="7" xfId="0" applyFont="1" applyBorder="1" applyAlignment="1">
      <alignment horizontal="left" shrinkToFit="1"/>
    </xf>
    <xf numFmtId="180" fontId="203" fillId="3" borderId="0" xfId="5" applyNumberFormat="1" applyFont="1" applyFill="1" applyAlignment="1">
      <alignment horizontal="right" vertical="center"/>
    </xf>
    <xf numFmtId="180" fontId="203" fillId="3" borderId="0" xfId="5" applyNumberFormat="1" applyFont="1" applyFill="1" applyAlignment="1">
      <alignment horizontal="left" vertical="center"/>
    </xf>
    <xf numFmtId="0" fontId="0" fillId="0" borderId="0" xfId="0" applyAlignment="1">
      <alignment horizontal="left" vertical="center"/>
    </xf>
    <xf numFmtId="0" fontId="203" fillId="0" borderId="66" xfId="0" applyFont="1" applyBorder="1" applyAlignment="1">
      <alignment horizontal="left" vertical="center" wrapText="1" indent="1"/>
    </xf>
    <xf numFmtId="0" fontId="203" fillId="0" borderId="3" xfId="0" applyFont="1" applyBorder="1" applyAlignment="1">
      <alignment horizontal="left" vertical="center" wrapText="1" indent="1"/>
    </xf>
    <xf numFmtId="0" fontId="198" fillId="20" borderId="62" xfId="0" applyFont="1" applyFill="1" applyBorder="1" applyAlignment="1">
      <alignment horizontal="center" vertical="center" wrapText="1"/>
    </xf>
    <xf numFmtId="0" fontId="198" fillId="20" borderId="1" xfId="0" applyFont="1" applyFill="1" applyBorder="1" applyAlignment="1">
      <alignment horizontal="center" vertical="center" wrapText="1"/>
    </xf>
    <xf numFmtId="0" fontId="198" fillId="20" borderId="64" xfId="0" applyFont="1" applyFill="1" applyBorder="1" applyAlignment="1">
      <alignment horizontal="center" vertical="center" wrapText="1"/>
    </xf>
    <xf numFmtId="0" fontId="198" fillId="20" borderId="66" xfId="0" applyFont="1" applyFill="1" applyBorder="1" applyAlignment="1">
      <alignment horizontal="center" vertical="center" wrapText="1"/>
    </xf>
    <xf numFmtId="0" fontId="198" fillId="20" borderId="3" xfId="0" applyFont="1" applyFill="1" applyBorder="1" applyAlignment="1">
      <alignment horizontal="center" vertical="center" wrapText="1"/>
    </xf>
    <xf numFmtId="0" fontId="198" fillId="20" borderId="67" xfId="0" applyFont="1" applyFill="1" applyBorder="1" applyAlignment="1">
      <alignment horizontal="center" vertical="center" wrapText="1"/>
    </xf>
    <xf numFmtId="0" fontId="222" fillId="4" borderId="13" xfId="5" applyFont="1" applyFill="1" applyBorder="1" applyAlignment="1">
      <alignment horizontal="center" vertical="center"/>
    </xf>
    <xf numFmtId="0" fontId="222" fillId="4" borderId="5" xfId="5" applyFont="1" applyFill="1" applyBorder="1" applyAlignment="1">
      <alignment horizontal="center" vertical="center"/>
    </xf>
    <xf numFmtId="0" fontId="222" fillId="4" borderId="9" xfId="5" applyFont="1" applyFill="1" applyBorder="1" applyAlignment="1">
      <alignment horizontal="center" vertical="center"/>
    </xf>
    <xf numFmtId="0" fontId="231" fillId="4" borderId="0" xfId="5" applyFont="1" applyFill="1" applyAlignment="1">
      <alignment horizontal="right" vertical="center"/>
    </xf>
    <xf numFmtId="0" fontId="220" fillId="4" borderId="90" xfId="0" applyFont="1" applyFill="1" applyBorder="1" applyAlignment="1">
      <alignment horizontal="right" vertical="center"/>
    </xf>
    <xf numFmtId="0" fontId="74" fillId="0" borderId="0" xfId="0" applyFont="1" applyAlignment="1">
      <alignment horizontal="right" vertical="center"/>
    </xf>
    <xf numFmtId="0" fontId="74" fillId="0" borderId="90" xfId="0" applyFont="1" applyBorder="1" applyAlignment="1">
      <alignment horizontal="right" vertical="center"/>
    </xf>
    <xf numFmtId="176" fontId="201" fillId="3" borderId="91" xfId="5" applyNumberFormat="1" applyFont="1" applyFill="1" applyBorder="1" applyAlignment="1">
      <alignment horizontal="center" vertical="center"/>
    </xf>
    <xf numFmtId="176" fontId="201" fillId="3" borderId="41" xfId="5" applyNumberFormat="1" applyFont="1" applyFill="1" applyBorder="1" applyAlignment="1">
      <alignment horizontal="center" vertical="center"/>
    </xf>
    <xf numFmtId="176" fontId="201" fillId="3" borderId="92" xfId="5" applyNumberFormat="1" applyFont="1" applyFill="1" applyBorder="1" applyAlignment="1">
      <alignment horizontal="center" vertical="center"/>
    </xf>
    <xf numFmtId="0" fontId="194" fillId="0" borderId="3" xfId="5" applyFont="1" applyBorder="1">
      <alignment vertical="center"/>
    </xf>
    <xf numFmtId="176" fontId="202" fillId="3" borderId="91" xfId="5" applyNumberFormat="1" applyFont="1" applyFill="1" applyBorder="1" applyAlignment="1">
      <alignment horizontal="center" vertical="center"/>
    </xf>
    <xf numFmtId="176" fontId="202" fillId="3" borderId="41" xfId="5" applyNumberFormat="1" applyFont="1" applyFill="1" applyBorder="1" applyAlignment="1">
      <alignment horizontal="center" vertical="center"/>
    </xf>
    <xf numFmtId="176" fontId="202" fillId="3" borderId="92" xfId="5" applyNumberFormat="1" applyFont="1" applyFill="1" applyBorder="1" applyAlignment="1">
      <alignment horizontal="center" vertical="center"/>
    </xf>
    <xf numFmtId="0" fontId="88" fillId="0" borderId="0" xfId="5" applyFont="1">
      <alignment vertical="center"/>
    </xf>
    <xf numFmtId="0" fontId="88" fillId="0" borderId="0" xfId="0" applyFont="1"/>
    <xf numFmtId="0" fontId="88" fillId="0" borderId="7" xfId="0" applyFont="1" applyBorder="1"/>
    <xf numFmtId="0" fontId="88" fillId="0" borderId="0" xfId="0" applyFont="1" applyAlignment="1">
      <alignment vertical="center"/>
    </xf>
    <xf numFmtId="0" fontId="260" fillId="4" borderId="0" xfId="0" applyFont="1" applyFill="1" applyAlignment="1">
      <alignment horizontal="left" vertical="top" wrapText="1" indent="1" shrinkToFit="1"/>
    </xf>
    <xf numFmtId="0" fontId="88" fillId="0" borderId="0" xfId="0" applyFont="1" applyAlignment="1">
      <alignment horizontal="left" vertical="top" wrapText="1" indent="1" shrinkToFit="1"/>
    </xf>
    <xf numFmtId="0" fontId="88" fillId="0" borderId="7" xfId="0" applyFont="1" applyBorder="1" applyAlignment="1">
      <alignment horizontal="left" vertical="top" wrapText="1" indent="1" shrinkToFit="1"/>
    </xf>
    <xf numFmtId="0" fontId="88" fillId="0" borderId="8" xfId="0" applyFont="1" applyBorder="1" applyAlignment="1">
      <alignment horizontal="left" vertical="top" wrapText="1" indent="1" shrinkToFit="1"/>
    </xf>
    <xf numFmtId="0" fontId="88" fillId="0" borderId="11" xfId="0" applyFont="1" applyBorder="1" applyAlignment="1">
      <alignment horizontal="left" vertical="top" wrapText="1" indent="1" shrinkToFit="1"/>
    </xf>
    <xf numFmtId="0" fontId="88" fillId="4" borderId="0" xfId="5" applyFont="1" applyFill="1">
      <alignment vertical="center"/>
    </xf>
    <xf numFmtId="0" fontId="88" fillId="0" borderId="7" xfId="0" applyFont="1" applyBorder="1" applyAlignment="1">
      <alignment vertical="center"/>
    </xf>
    <xf numFmtId="190" fontId="203" fillId="3" borderId="0" xfId="5" applyNumberFormat="1" applyFont="1" applyFill="1" applyAlignment="1">
      <alignment horizontal="right" vertical="center"/>
    </xf>
    <xf numFmtId="0" fontId="88" fillId="4" borderId="0" xfId="5" applyFont="1" applyFill="1" applyAlignment="1">
      <alignment horizontal="left" vertical="center"/>
    </xf>
    <xf numFmtId="0" fontId="88" fillId="0" borderId="7" xfId="0" applyFont="1" applyBorder="1" applyAlignment="1">
      <alignment horizontal="left"/>
    </xf>
    <xf numFmtId="0" fontId="88" fillId="0" borderId="3" xfId="0" applyFont="1" applyBorder="1" applyAlignment="1">
      <alignment horizontal="left" vertical="top" wrapText="1" indent="1" shrinkToFit="1"/>
    </xf>
    <xf numFmtId="0" fontId="88" fillId="0" borderId="67" xfId="0" applyFont="1" applyBorder="1" applyAlignment="1">
      <alignment horizontal="left" vertical="top" wrapText="1" indent="1" shrinkToFit="1"/>
    </xf>
    <xf numFmtId="0" fontId="88" fillId="0" borderId="1" xfId="0" applyFont="1" applyBorder="1" applyAlignment="1">
      <alignment horizontal="left" vertical="top" wrapText="1" indent="1"/>
    </xf>
    <xf numFmtId="0" fontId="88" fillId="0" borderId="64" xfId="0" applyFont="1" applyBorder="1" applyAlignment="1">
      <alignment horizontal="left" vertical="top" wrapText="1" indent="1"/>
    </xf>
    <xf numFmtId="0" fontId="88" fillId="0" borderId="6" xfId="0" applyFont="1" applyBorder="1" applyAlignment="1">
      <alignment horizontal="left" vertical="top" wrapText="1" indent="1"/>
    </xf>
    <xf numFmtId="0" fontId="88" fillId="0" borderId="0" xfId="0" applyFont="1" applyAlignment="1">
      <alignment horizontal="left" vertical="top" wrapText="1" indent="1"/>
    </xf>
    <xf numFmtId="0" fontId="88" fillId="0" borderId="7" xfId="0" applyFont="1" applyBorder="1" applyAlignment="1">
      <alignment horizontal="left" vertical="top" wrapText="1" indent="1"/>
    </xf>
    <xf numFmtId="0" fontId="88" fillId="0" borderId="4" xfId="0" applyFont="1" applyBorder="1" applyAlignment="1">
      <alignment horizontal="left" vertical="top" wrapText="1" indent="1"/>
    </xf>
    <xf numFmtId="0" fontId="88" fillId="0" borderId="3" xfId="0" applyFont="1" applyBorder="1" applyAlignment="1">
      <alignment horizontal="left" vertical="top" wrapText="1" indent="1"/>
    </xf>
    <xf numFmtId="0" fontId="88" fillId="0" borderId="67" xfId="0" applyFont="1" applyBorder="1" applyAlignment="1">
      <alignment horizontal="left" vertical="top" wrapText="1" indent="1"/>
    </xf>
    <xf numFmtId="0" fontId="221" fillId="4" borderId="12" xfId="5" applyFont="1" applyFill="1" applyBorder="1" applyAlignment="1">
      <alignment horizontal="center" vertical="center"/>
    </xf>
    <xf numFmtId="0" fontId="221" fillId="4" borderId="0" xfId="5" applyFont="1" applyFill="1" applyAlignment="1">
      <alignment horizontal="center" vertical="center"/>
    </xf>
    <xf numFmtId="0" fontId="221" fillId="4" borderId="8" xfId="5" applyFont="1" applyFill="1" applyBorder="1" applyAlignment="1">
      <alignment horizontal="center" vertical="center"/>
    </xf>
    <xf numFmtId="0" fontId="220" fillId="4" borderId="12" xfId="5" applyFont="1" applyFill="1" applyBorder="1" applyAlignment="1">
      <alignment horizontal="center" vertical="center"/>
    </xf>
    <xf numFmtId="0" fontId="220" fillId="4" borderId="0" xfId="5" applyFont="1" applyFill="1" applyAlignment="1">
      <alignment horizontal="center" vertical="center"/>
    </xf>
    <xf numFmtId="0" fontId="220" fillId="4" borderId="8" xfId="5" applyFont="1" applyFill="1" applyBorder="1" applyAlignment="1">
      <alignment horizontal="center" vertical="center"/>
    </xf>
    <xf numFmtId="0" fontId="222" fillId="4" borderId="68" xfId="5" applyFont="1" applyFill="1" applyBorder="1" applyAlignment="1">
      <alignment horizontal="center" vertical="center"/>
    </xf>
    <xf numFmtId="0" fontId="221" fillId="4" borderId="12" xfId="5" applyFont="1" applyFill="1" applyBorder="1" applyAlignment="1">
      <alignment horizontal="center" vertical="center" shrinkToFit="1"/>
    </xf>
    <xf numFmtId="0" fontId="221" fillId="4" borderId="0" xfId="5" applyFont="1" applyFill="1" applyAlignment="1">
      <alignment horizontal="center" vertical="center" shrinkToFit="1"/>
    </xf>
    <xf numFmtId="0" fontId="221" fillId="4" borderId="3" xfId="5" applyFont="1" applyFill="1" applyBorder="1" applyAlignment="1">
      <alignment horizontal="center" vertical="center" shrinkToFit="1"/>
    </xf>
    <xf numFmtId="0" fontId="205" fillId="19" borderId="94" xfId="5" applyFont="1" applyFill="1" applyBorder="1" applyAlignment="1">
      <alignment horizontal="center" vertical="center" wrapText="1"/>
    </xf>
    <xf numFmtId="0" fontId="205" fillId="19" borderId="1" xfId="5" applyFont="1" applyFill="1" applyBorder="1" applyAlignment="1">
      <alignment horizontal="center" vertical="center" wrapText="1"/>
    </xf>
    <xf numFmtId="0" fontId="205" fillId="19" borderId="93" xfId="5" applyFont="1" applyFill="1" applyBorder="1" applyAlignment="1">
      <alignment horizontal="center" vertical="center" wrapText="1"/>
    </xf>
    <xf numFmtId="0" fontId="205" fillId="19" borderId="27" xfId="5" applyFont="1" applyFill="1" applyBorder="1" applyAlignment="1">
      <alignment horizontal="center" vertical="center" wrapText="1"/>
    </xf>
    <xf numFmtId="0" fontId="204" fillId="19" borderId="2" xfId="5" applyFont="1" applyFill="1" applyBorder="1" applyAlignment="1">
      <alignment horizontal="center" vertical="center" wrapText="1"/>
    </xf>
    <xf numFmtId="0" fontId="204" fillId="19" borderId="1" xfId="5" applyFont="1" applyFill="1" applyBorder="1" applyAlignment="1">
      <alignment horizontal="center" vertical="center" wrapText="1"/>
    </xf>
    <xf numFmtId="0" fontId="204" fillId="19" borderId="4" xfId="5" applyFont="1" applyFill="1" applyBorder="1" applyAlignment="1">
      <alignment horizontal="center" vertical="center" wrapText="1"/>
    </xf>
    <xf numFmtId="0" fontId="204" fillId="19" borderId="3" xfId="5" applyFont="1" applyFill="1" applyBorder="1" applyAlignment="1">
      <alignment horizontal="center" vertical="center" wrapText="1"/>
    </xf>
    <xf numFmtId="0" fontId="209" fillId="19" borderId="62" xfId="5" applyFont="1" applyFill="1" applyBorder="1" applyAlignment="1">
      <alignment horizontal="center" vertical="center" textRotation="255" shrinkToFit="1"/>
    </xf>
    <xf numFmtId="0" fontId="209" fillId="19" borderId="1" xfId="5" applyFont="1" applyFill="1" applyBorder="1" applyAlignment="1">
      <alignment horizontal="center" vertical="center" textRotation="255" shrinkToFit="1"/>
    </xf>
    <xf numFmtId="0" fontId="209" fillId="19" borderId="27" xfId="5" applyFont="1" applyFill="1" applyBorder="1" applyAlignment="1">
      <alignment horizontal="center" vertical="center" textRotation="255" shrinkToFit="1"/>
    </xf>
    <xf numFmtId="0" fontId="209" fillId="19" borderId="90" xfId="5" applyFont="1" applyFill="1" applyBorder="1" applyAlignment="1">
      <alignment horizontal="center" vertical="center" textRotation="255" shrinkToFit="1"/>
    </xf>
    <xf numFmtId="0" fontId="209" fillId="19" borderId="0" xfId="5" applyFont="1" applyFill="1" applyAlignment="1">
      <alignment horizontal="center" vertical="center" textRotation="255" shrinkToFit="1"/>
    </xf>
    <xf numFmtId="0" fontId="209" fillId="19" borderId="5" xfId="5" applyFont="1" applyFill="1" applyBorder="1" applyAlignment="1">
      <alignment horizontal="center" vertical="center" textRotation="255" shrinkToFit="1"/>
    </xf>
    <xf numFmtId="0" fontId="204" fillId="0" borderId="1" xfId="5" applyFont="1" applyBorder="1" applyAlignment="1">
      <alignment horizontal="center" vertical="center"/>
    </xf>
    <xf numFmtId="0" fontId="204" fillId="0" borderId="93" xfId="5" applyFont="1" applyBorder="1" applyAlignment="1">
      <alignment horizontal="center" vertical="center"/>
    </xf>
    <xf numFmtId="0" fontId="204" fillId="0" borderId="0" xfId="5" applyFont="1" applyAlignment="1">
      <alignment horizontal="center" vertical="center"/>
    </xf>
    <xf numFmtId="0" fontId="204" fillId="0" borderId="103" xfId="5" applyFont="1" applyBorder="1" applyAlignment="1">
      <alignment horizontal="center" vertical="center"/>
    </xf>
    <xf numFmtId="0" fontId="204" fillId="0" borderId="8" xfId="5" applyFont="1" applyBorder="1" applyAlignment="1">
      <alignment horizontal="center" vertical="center"/>
    </xf>
    <xf numFmtId="0" fontId="204" fillId="0" borderId="111" xfId="5" applyFont="1" applyBorder="1" applyAlignment="1">
      <alignment horizontal="center" vertical="center"/>
    </xf>
    <xf numFmtId="0" fontId="193" fillId="0" borderId="1" xfId="5" applyFont="1" applyBorder="1" applyAlignment="1">
      <alignment horizontal="left" vertical="center" wrapText="1"/>
    </xf>
    <xf numFmtId="0" fontId="193" fillId="0" borderId="27" xfId="5" applyFont="1" applyBorder="1" applyAlignment="1">
      <alignment horizontal="left" vertical="center" wrapText="1"/>
    </xf>
    <xf numFmtId="0" fontId="193" fillId="0" borderId="0" xfId="5" applyFont="1" applyAlignment="1">
      <alignment horizontal="left" vertical="center" wrapText="1"/>
    </xf>
    <xf numFmtId="0" fontId="193" fillId="0" borderId="5" xfId="5" applyFont="1" applyBorder="1" applyAlignment="1">
      <alignment horizontal="left" vertical="center" wrapText="1"/>
    </xf>
    <xf numFmtId="0" fontId="193" fillId="0" borderId="8" xfId="5" applyFont="1" applyBorder="1" applyAlignment="1">
      <alignment horizontal="left" vertical="center" wrapText="1"/>
    </xf>
    <xf numFmtId="0" fontId="193" fillId="0" borderId="9" xfId="5" applyFont="1" applyBorder="1" applyAlignment="1">
      <alignment horizontal="left" vertical="center" wrapText="1"/>
    </xf>
    <xf numFmtId="0" fontId="192" fillId="0" borderId="2" xfId="5" applyFont="1" applyBorder="1" applyAlignment="1">
      <alignment horizontal="center" vertical="center" wrapText="1"/>
    </xf>
    <xf numFmtId="0" fontId="192" fillId="0" borderId="1" xfId="5" applyFont="1" applyBorder="1" applyAlignment="1">
      <alignment horizontal="center" vertical="center" wrapText="1"/>
    </xf>
    <xf numFmtId="0" fontId="204" fillId="0" borderId="0" xfId="5" applyFont="1" applyAlignment="1">
      <alignment vertical="center" shrinkToFit="1"/>
    </xf>
    <xf numFmtId="0" fontId="195" fillId="0" borderId="0" xfId="0" applyFont="1" applyAlignment="1">
      <alignment horizontal="left" vertical="top" wrapText="1"/>
    </xf>
    <xf numFmtId="0" fontId="197" fillId="0" borderId="0" xfId="0" applyFont="1" applyAlignment="1">
      <alignment horizontal="center" vertical="center" wrapText="1" shrinkToFit="1"/>
    </xf>
    <xf numFmtId="0" fontId="192" fillId="0" borderId="0" xfId="5" applyFont="1">
      <alignment vertical="center"/>
    </xf>
    <xf numFmtId="0" fontId="198" fillId="0" borderId="0" xfId="0" applyFont="1" applyAlignment="1">
      <alignment horizontal="center" vertical="center" wrapText="1" shrinkToFit="1"/>
    </xf>
    <xf numFmtId="0" fontId="218" fillId="3" borderId="6" xfId="5" applyFont="1" applyFill="1" applyBorder="1" applyAlignment="1">
      <alignment horizontal="center" vertical="center"/>
    </xf>
    <xf numFmtId="0" fontId="218" fillId="3" borderId="0" xfId="5" applyFont="1" applyFill="1" applyAlignment="1">
      <alignment horizontal="center" vertical="center"/>
    </xf>
    <xf numFmtId="0" fontId="218" fillId="3" borderId="103" xfId="5" applyFont="1" applyFill="1" applyBorder="1" applyAlignment="1">
      <alignment horizontal="center" vertical="center"/>
    </xf>
    <xf numFmtId="0" fontId="218" fillId="3" borderId="104" xfId="5" applyFont="1" applyFill="1" applyBorder="1" applyAlignment="1">
      <alignment horizontal="center" vertical="center"/>
    </xf>
    <xf numFmtId="0" fontId="218" fillId="3" borderId="5" xfId="5" applyFont="1" applyFill="1" applyBorder="1" applyAlignment="1">
      <alignment horizontal="center" vertical="center"/>
    </xf>
    <xf numFmtId="0" fontId="194" fillId="0" borderId="6" xfId="5" applyFont="1" applyBorder="1" applyAlignment="1">
      <alignment horizontal="center" vertical="center"/>
    </xf>
    <xf numFmtId="0" fontId="194" fillId="0" borderId="0" xfId="5" applyFont="1" applyAlignment="1">
      <alignment horizontal="center" vertical="center"/>
    </xf>
    <xf numFmtId="0" fontId="194" fillId="0" borderId="103" xfId="5" applyFont="1" applyBorder="1" applyAlignment="1">
      <alignment horizontal="center" vertical="center"/>
    </xf>
    <xf numFmtId="0" fontId="194" fillId="0" borderId="104" xfId="5" applyFont="1" applyBorder="1" applyAlignment="1">
      <alignment horizontal="center" vertical="center"/>
    </xf>
    <xf numFmtId="0" fontId="194" fillId="0" borderId="5" xfId="5" applyFont="1" applyBorder="1" applyAlignment="1">
      <alignment horizontal="center" vertical="center"/>
    </xf>
    <xf numFmtId="0" fontId="204" fillId="0" borderId="6" xfId="5" applyFont="1" applyBorder="1" applyAlignment="1">
      <alignment vertical="top" wrapText="1"/>
    </xf>
    <xf numFmtId="0" fontId="204" fillId="0" borderId="0" xfId="5" applyFont="1" applyAlignment="1">
      <alignment vertical="top" wrapText="1"/>
    </xf>
    <xf numFmtId="0" fontId="204" fillId="0" borderId="5" xfId="5" applyFont="1" applyBorder="1" applyAlignment="1">
      <alignment vertical="top" wrapText="1"/>
    </xf>
    <xf numFmtId="0" fontId="215" fillId="0" borderId="6" xfId="0" applyFont="1" applyBorder="1" applyAlignment="1">
      <alignment horizontal="center" vertical="center" wrapText="1"/>
    </xf>
    <xf numFmtId="0" fontId="215" fillId="0" borderId="0" xfId="0" applyFont="1" applyAlignment="1">
      <alignment horizontal="center" vertical="center" wrapText="1"/>
    </xf>
    <xf numFmtId="0" fontId="206" fillId="19" borderId="4" xfId="5" applyFont="1" applyFill="1" applyBorder="1" applyAlignment="1">
      <alignment horizontal="right" vertical="center"/>
    </xf>
    <xf numFmtId="0" fontId="206" fillId="19" borderId="3" xfId="5" applyFont="1" applyFill="1" applyBorder="1" applyAlignment="1">
      <alignment horizontal="right" vertical="center"/>
    </xf>
    <xf numFmtId="0" fontId="206" fillId="19" borderId="98" xfId="5" applyFont="1" applyFill="1" applyBorder="1" applyAlignment="1">
      <alignment horizontal="right" vertical="center"/>
    </xf>
    <xf numFmtId="0" fontId="206" fillId="19" borderId="99" xfId="5" applyFont="1" applyFill="1" applyBorder="1" applyAlignment="1">
      <alignment horizontal="right" vertical="center"/>
    </xf>
    <xf numFmtId="0" fontId="206" fillId="19" borderId="68" xfId="5" applyFont="1" applyFill="1" applyBorder="1" applyAlignment="1">
      <alignment horizontal="right" vertical="center"/>
    </xf>
    <xf numFmtId="0" fontId="208" fillId="20" borderId="95" xfId="0" applyFont="1" applyFill="1" applyBorder="1" applyAlignment="1">
      <alignment horizontal="center" vertical="center" wrapText="1"/>
    </xf>
    <xf numFmtId="0" fontId="208" fillId="20" borderId="100" xfId="0" applyFont="1" applyFill="1" applyBorder="1" applyAlignment="1">
      <alignment horizontal="center" vertical="center" wrapText="1"/>
    </xf>
    <xf numFmtId="0" fontId="208" fillId="20" borderId="96" xfId="0" applyFont="1" applyFill="1" applyBorder="1" applyAlignment="1">
      <alignment horizontal="center" vertical="center" wrapText="1"/>
    </xf>
    <xf numFmtId="0" fontId="208" fillId="20" borderId="101" xfId="0" applyFont="1" applyFill="1" applyBorder="1" applyAlignment="1">
      <alignment horizontal="center" vertical="center" wrapText="1"/>
    </xf>
    <xf numFmtId="0" fontId="204" fillId="19" borderId="64" xfId="5" applyFont="1" applyFill="1" applyBorder="1" applyAlignment="1">
      <alignment horizontal="center" vertical="center" wrapText="1"/>
    </xf>
    <xf numFmtId="0" fontId="204" fillId="19" borderId="67" xfId="5" applyFont="1" applyFill="1" applyBorder="1" applyAlignment="1">
      <alignment horizontal="center" vertical="center" wrapText="1"/>
    </xf>
    <xf numFmtId="0" fontId="207" fillId="20" borderId="63" xfId="0" applyFont="1" applyFill="1" applyBorder="1" applyAlignment="1">
      <alignment horizontal="center" vertical="center" wrapText="1" shrinkToFit="1"/>
    </xf>
    <xf numFmtId="0" fontId="207" fillId="20" borderId="65" xfId="0" applyFont="1" applyFill="1" applyBorder="1" applyAlignment="1">
      <alignment horizontal="center" vertical="center" shrinkToFit="1"/>
    </xf>
    <xf numFmtId="0" fontId="208" fillId="20" borderId="97" xfId="0" applyFont="1" applyFill="1" applyBorder="1" applyAlignment="1">
      <alignment horizontal="center" vertical="center" wrapText="1"/>
    </xf>
    <xf numFmtId="0" fontId="208" fillId="20" borderId="102" xfId="0" applyFont="1" applyFill="1" applyBorder="1" applyAlignment="1">
      <alignment horizontal="center" vertical="center" wrapText="1"/>
    </xf>
    <xf numFmtId="0" fontId="193" fillId="0" borderId="0" xfId="5" applyFont="1" applyAlignment="1">
      <alignment horizontal="left" vertical="center"/>
    </xf>
    <xf numFmtId="0" fontId="194" fillId="0" borderId="0" xfId="5" applyFont="1" applyAlignment="1">
      <alignment horizontal="center" vertical="top"/>
    </xf>
    <xf numFmtId="0" fontId="194" fillId="0" borderId="0" xfId="5" applyFont="1" applyAlignment="1">
      <alignment horizontal="center" vertical="top" wrapText="1"/>
    </xf>
    <xf numFmtId="0" fontId="204" fillId="0" borderId="12" xfId="5" applyFont="1" applyBorder="1" applyAlignment="1">
      <alignment horizontal="center" vertical="center"/>
    </xf>
    <xf numFmtId="0" fontId="204" fillId="0" borderId="118" xfId="5" applyFont="1" applyBorder="1" applyAlignment="1">
      <alignment horizontal="center" vertical="center"/>
    </xf>
    <xf numFmtId="0" fontId="216" fillId="3" borderId="110" xfId="5" applyFont="1" applyFill="1" applyBorder="1" applyAlignment="1">
      <alignment horizontal="center" shrinkToFit="1"/>
    </xf>
    <xf numFmtId="0" fontId="204" fillId="0" borderId="6" xfId="5" applyFont="1" applyBorder="1" applyAlignment="1">
      <alignment horizontal="left" vertical="top" wrapText="1"/>
    </xf>
    <xf numFmtId="0" fontId="204" fillId="0" borderId="0" xfId="5" applyFont="1" applyAlignment="1">
      <alignment horizontal="left" vertical="top" wrapText="1"/>
    </xf>
    <xf numFmtId="0" fontId="204" fillId="0" borderId="5" xfId="5" applyFont="1" applyBorder="1" applyAlignment="1">
      <alignment horizontal="left" vertical="top" wrapText="1"/>
    </xf>
    <xf numFmtId="0" fontId="204" fillId="0" borderId="0" xfId="5" applyFont="1" applyAlignment="1">
      <alignment horizontal="left" vertical="center" shrinkToFit="1"/>
    </xf>
    <xf numFmtId="0" fontId="193" fillId="0" borderId="12" xfId="5" applyFont="1" applyBorder="1" applyAlignment="1">
      <alignment horizontal="left" vertical="center" wrapText="1"/>
    </xf>
    <xf numFmtId="0" fontId="193" fillId="0" borderId="13" xfId="5" applyFont="1" applyBorder="1" applyAlignment="1">
      <alignment horizontal="left" vertical="center" wrapText="1"/>
    </xf>
    <xf numFmtId="0" fontId="192" fillId="0" borderId="6" xfId="5" applyFont="1" applyBorder="1" applyAlignment="1">
      <alignment horizontal="center" vertical="center" wrapText="1"/>
    </xf>
    <xf numFmtId="0" fontId="192" fillId="0" borderId="0" xfId="5" applyFont="1" applyAlignment="1">
      <alignment horizontal="center" vertical="center" wrapText="1"/>
    </xf>
    <xf numFmtId="0" fontId="192" fillId="0" borderId="5" xfId="5" applyFont="1" applyBorder="1" applyAlignment="1">
      <alignment horizontal="center" vertical="center" wrapText="1"/>
    </xf>
    <xf numFmtId="0" fontId="210" fillId="0" borderId="6" xfId="0" applyFont="1" applyBorder="1" applyAlignment="1">
      <alignment horizontal="center" vertical="center" wrapText="1"/>
    </xf>
    <xf numFmtId="0" fontId="210" fillId="0" borderId="0" xfId="0" applyFont="1" applyAlignment="1">
      <alignment horizontal="center" vertical="center" wrapText="1"/>
    </xf>
    <xf numFmtId="0" fontId="204" fillId="0" borderId="0" xfId="5" applyFont="1" applyAlignment="1">
      <alignment vertical="center" wrapText="1"/>
    </xf>
    <xf numFmtId="0" fontId="204" fillId="19" borderId="62" xfId="5" applyFont="1" applyFill="1" applyBorder="1" applyAlignment="1">
      <alignment horizontal="center" vertical="center" wrapText="1"/>
    </xf>
    <xf numFmtId="0" fontId="204" fillId="19" borderId="27" xfId="5" applyFont="1" applyFill="1" applyBorder="1" applyAlignment="1">
      <alignment horizontal="center" vertical="center" wrapText="1"/>
    </xf>
    <xf numFmtId="0" fontId="204" fillId="19" borderId="66" xfId="5" applyFont="1" applyFill="1" applyBorder="1" applyAlignment="1">
      <alignment horizontal="center" vertical="center" wrapText="1"/>
    </xf>
    <xf numFmtId="0" fontId="204" fillId="19" borderId="68" xfId="5" applyFont="1" applyFill="1" applyBorder="1" applyAlignment="1">
      <alignment horizontal="center" vertical="center" wrapText="1"/>
    </xf>
    <xf numFmtId="0" fontId="204" fillId="19" borderId="1" xfId="5" applyFont="1" applyFill="1" applyBorder="1" applyAlignment="1">
      <alignment horizontal="center" vertical="center"/>
    </xf>
    <xf numFmtId="0" fontId="204" fillId="19" borderId="27" xfId="5" applyFont="1" applyFill="1" applyBorder="1" applyAlignment="1">
      <alignment horizontal="center" vertical="center"/>
    </xf>
    <xf numFmtId="0" fontId="204" fillId="19" borderId="3" xfId="5" applyFont="1" applyFill="1" applyBorder="1" applyAlignment="1">
      <alignment horizontal="center" vertical="center"/>
    </xf>
    <xf numFmtId="0" fontId="204" fillId="19" borderId="68" xfId="5" applyFont="1" applyFill="1" applyBorder="1" applyAlignment="1">
      <alignment horizontal="center" vertical="center"/>
    </xf>
    <xf numFmtId="0" fontId="205" fillId="19" borderId="2" xfId="5" applyFont="1" applyFill="1" applyBorder="1" applyAlignment="1">
      <alignment horizontal="center" vertical="center" wrapText="1"/>
    </xf>
    <xf numFmtId="0" fontId="192" fillId="0" borderId="10" xfId="5" applyFont="1" applyBorder="1" applyAlignment="1">
      <alignment horizontal="center" vertical="center" shrinkToFit="1"/>
    </xf>
    <xf numFmtId="0" fontId="192" fillId="0" borderId="8" xfId="5" applyFont="1" applyBorder="1" applyAlignment="1">
      <alignment horizontal="center" vertical="center" shrinkToFit="1"/>
    </xf>
    <xf numFmtId="0" fontId="192" fillId="0" borderId="9" xfId="5" applyFont="1" applyBorder="1" applyAlignment="1">
      <alignment horizontal="center" vertical="center" shrinkToFit="1"/>
    </xf>
    <xf numFmtId="0" fontId="192" fillId="0" borderId="11" xfId="5" applyFont="1" applyBorder="1" applyAlignment="1">
      <alignment horizontal="center" vertical="center" shrinkToFit="1"/>
    </xf>
    <xf numFmtId="186" fontId="216" fillId="3" borderId="105" xfId="5" applyNumberFormat="1" applyFont="1" applyFill="1" applyBorder="1" applyAlignment="1">
      <alignment horizontal="center" vertical="center" shrinkToFit="1"/>
    </xf>
    <xf numFmtId="0" fontId="226" fillId="0" borderId="6" xfId="5" applyFont="1" applyBorder="1" applyAlignment="1">
      <alignment horizontal="left" vertical="top" wrapText="1"/>
    </xf>
    <xf numFmtId="0" fontId="226" fillId="0" borderId="0" xfId="5" applyFont="1" applyAlignment="1">
      <alignment horizontal="left" vertical="top" wrapText="1"/>
    </xf>
    <xf numFmtId="0" fontId="226" fillId="0" borderId="5" xfId="5" applyFont="1" applyBorder="1" applyAlignment="1">
      <alignment horizontal="left" vertical="top" wrapText="1"/>
    </xf>
    <xf numFmtId="0" fontId="204" fillId="0" borderId="6" xfId="5" applyFont="1" applyBorder="1" applyAlignment="1">
      <alignment horizontal="left" vertical="center" shrinkToFit="1"/>
    </xf>
    <xf numFmtId="0" fontId="204" fillId="0" borderId="7" xfId="5" applyFont="1" applyBorder="1" applyAlignment="1">
      <alignment horizontal="left" vertical="center" shrinkToFit="1"/>
    </xf>
    <xf numFmtId="0" fontId="204" fillId="0" borderId="0" xfId="5" applyFont="1" applyAlignment="1">
      <alignment horizontal="right" vertical="center" shrinkToFit="1"/>
    </xf>
    <xf numFmtId="0" fontId="204" fillId="0" borderId="124" xfId="5" applyFont="1" applyBorder="1" applyAlignment="1">
      <alignment vertical="center" shrinkToFit="1"/>
    </xf>
    <xf numFmtId="0" fontId="216" fillId="3" borderId="105" xfId="5" applyFont="1" applyFill="1" applyBorder="1" applyAlignment="1">
      <alignment horizontal="center" vertical="center" shrinkToFit="1"/>
    </xf>
    <xf numFmtId="0" fontId="216" fillId="3" borderId="0" xfId="5" applyFont="1" applyFill="1" applyAlignment="1">
      <alignment horizontal="center" vertical="center" shrinkToFit="1"/>
    </xf>
    <xf numFmtId="3" fontId="216" fillId="3" borderId="105" xfId="5" applyNumberFormat="1" applyFont="1" applyFill="1" applyBorder="1" applyAlignment="1">
      <alignment horizontal="center" vertical="center" shrinkToFit="1"/>
    </xf>
    <xf numFmtId="180" fontId="216" fillId="3" borderId="105" xfId="5" applyNumberFormat="1" applyFont="1" applyFill="1" applyBorder="1" applyAlignment="1">
      <alignment horizontal="center" vertical="center" shrinkToFit="1"/>
    </xf>
    <xf numFmtId="0" fontId="217" fillId="4" borderId="0" xfId="5" applyFont="1" applyFill="1" applyAlignment="1">
      <alignment horizontal="center"/>
    </xf>
    <xf numFmtId="0" fontId="204" fillId="0" borderId="0" xfId="5" applyFont="1" applyAlignment="1">
      <alignment horizontal="center" vertical="center" shrinkToFit="1"/>
    </xf>
    <xf numFmtId="0" fontId="216" fillId="3" borderId="105" xfId="5" applyFont="1" applyFill="1" applyBorder="1" applyAlignment="1">
      <alignment horizontal="center" shrinkToFit="1"/>
    </xf>
    <xf numFmtId="0" fontId="217" fillId="4" borderId="0" xfId="5" applyFont="1" applyFill="1" applyAlignment="1">
      <alignment horizontal="right" vertical="top"/>
    </xf>
    <xf numFmtId="0" fontId="219" fillId="4" borderId="0" xfId="5" applyFont="1" applyFill="1" applyAlignment="1">
      <alignment horizontal="right" vertical="top"/>
    </xf>
    <xf numFmtId="0" fontId="213" fillId="0" borderId="95" xfId="0" applyFont="1" applyBorder="1" applyAlignment="1">
      <alignment horizontal="center" vertical="center" shrinkToFit="1"/>
    </xf>
    <xf numFmtId="0" fontId="213" fillId="0" borderId="107" xfId="0" applyFont="1" applyBorder="1" applyAlignment="1">
      <alignment horizontal="center" vertical="center" shrinkToFit="1"/>
    </xf>
    <xf numFmtId="0" fontId="213" fillId="0" borderId="114" xfId="0" applyFont="1" applyBorder="1" applyAlignment="1">
      <alignment horizontal="center" vertical="center" shrinkToFit="1"/>
    </xf>
    <xf numFmtId="0" fontId="213" fillId="0" borderId="96" xfId="0" applyFont="1" applyBorder="1" applyAlignment="1">
      <alignment horizontal="center" vertical="center" shrinkToFit="1"/>
    </xf>
    <xf numFmtId="0" fontId="213" fillId="0" borderId="108" xfId="0" applyFont="1" applyBorder="1" applyAlignment="1">
      <alignment horizontal="center" vertical="center" shrinkToFit="1"/>
    </xf>
    <xf numFmtId="0" fontId="213" fillId="0" borderId="115" xfId="0" applyFont="1" applyBorder="1" applyAlignment="1">
      <alignment horizontal="center" vertical="center" shrinkToFit="1"/>
    </xf>
    <xf numFmtId="0" fontId="213" fillId="0" borderId="97" xfId="0" applyFont="1" applyBorder="1" applyAlignment="1">
      <alignment horizontal="center" vertical="center" shrinkToFit="1"/>
    </xf>
    <xf numFmtId="0" fontId="213" fillId="0" borderId="109" xfId="0" applyFont="1" applyBorder="1" applyAlignment="1">
      <alignment horizontal="center" vertical="center" shrinkToFit="1"/>
    </xf>
    <xf numFmtId="0" fontId="213" fillId="0" borderId="116" xfId="0" applyFont="1" applyBorder="1" applyAlignment="1">
      <alignment horizontal="center" vertical="center" shrinkToFit="1"/>
    </xf>
    <xf numFmtId="0" fontId="211" fillId="18" borderId="63" xfId="0" applyFont="1" applyFill="1" applyBorder="1" applyAlignment="1">
      <alignment horizontal="center" vertical="center"/>
    </xf>
    <xf numFmtId="0" fontId="211" fillId="18" borderId="106" xfId="0" applyFont="1" applyFill="1" applyBorder="1" applyAlignment="1">
      <alignment horizontal="center" vertical="center"/>
    </xf>
    <xf numFmtId="0" fontId="211" fillId="18" borderId="113" xfId="0" applyFont="1" applyFill="1" applyBorder="1" applyAlignment="1">
      <alignment horizontal="center" vertical="center"/>
    </xf>
    <xf numFmtId="0" fontId="212" fillId="18" borderId="63" xfId="0" applyFont="1" applyFill="1" applyBorder="1" applyAlignment="1">
      <alignment horizontal="center" vertical="center"/>
    </xf>
    <xf numFmtId="0" fontId="212" fillId="18" borderId="106" xfId="0" applyFont="1" applyFill="1" applyBorder="1" applyAlignment="1">
      <alignment horizontal="center" vertical="center"/>
    </xf>
    <xf numFmtId="0" fontId="212" fillId="18" borderId="113" xfId="0" applyFont="1" applyFill="1" applyBorder="1" applyAlignment="1">
      <alignment horizontal="center" vertical="center"/>
    </xf>
    <xf numFmtId="180" fontId="216" fillId="3" borderId="110" xfId="5" applyNumberFormat="1" applyFont="1" applyFill="1" applyBorder="1" applyAlignment="1">
      <alignment horizontal="center" shrinkToFit="1"/>
    </xf>
    <xf numFmtId="0" fontId="224" fillId="18" borderId="120" xfId="5" applyFont="1" applyFill="1" applyBorder="1" applyAlignment="1">
      <alignment horizontal="center" vertical="center"/>
    </xf>
    <xf numFmtId="0" fontId="224" fillId="18" borderId="106" xfId="5" applyFont="1" applyFill="1" applyBorder="1" applyAlignment="1">
      <alignment horizontal="center" vertical="center"/>
    </xf>
    <xf numFmtId="0" fontId="224" fillId="18" borderId="113" xfId="5" applyFont="1" applyFill="1" applyBorder="1" applyAlignment="1">
      <alignment horizontal="center" vertical="center"/>
    </xf>
    <xf numFmtId="0" fontId="225" fillId="18" borderId="120" xfId="5" applyFont="1" applyFill="1" applyBorder="1" applyAlignment="1">
      <alignment horizontal="center" vertical="center"/>
    </xf>
    <xf numFmtId="0" fontId="225" fillId="18" borderId="106" xfId="5" applyFont="1" applyFill="1" applyBorder="1" applyAlignment="1">
      <alignment horizontal="center" vertical="center"/>
    </xf>
    <xf numFmtId="0" fontId="225" fillId="18" borderId="113" xfId="5" applyFont="1" applyFill="1" applyBorder="1" applyAlignment="1">
      <alignment horizontal="center" vertical="center"/>
    </xf>
    <xf numFmtId="0" fontId="213" fillId="0" borderId="121" xfId="0" applyFont="1" applyBorder="1" applyAlignment="1">
      <alignment horizontal="center" vertical="center" shrinkToFit="1"/>
    </xf>
    <xf numFmtId="0" fontId="213" fillId="0" borderId="122" xfId="0" applyFont="1" applyBorder="1" applyAlignment="1">
      <alignment horizontal="center" vertical="center" shrinkToFit="1"/>
    </xf>
    <xf numFmtId="0" fontId="213" fillId="0" borderId="123" xfId="0" applyFont="1" applyBorder="1" applyAlignment="1">
      <alignment horizontal="center" vertical="center" shrinkToFit="1"/>
    </xf>
    <xf numFmtId="0" fontId="222" fillId="4" borderId="0" xfId="0" applyFont="1" applyFill="1" applyAlignment="1">
      <alignment horizontal="right" vertical="center" shrinkToFit="1"/>
    </xf>
    <xf numFmtId="186" fontId="214" fillId="3" borderId="0" xfId="0" applyNumberFormat="1" applyFont="1" applyFill="1" applyAlignment="1">
      <alignment horizontal="center" vertical="center" shrinkToFit="1"/>
    </xf>
    <xf numFmtId="0" fontId="224" fillId="0" borderId="121" xfId="5" applyFont="1" applyBorder="1" applyAlignment="1">
      <alignment horizontal="center" vertical="center"/>
    </xf>
    <xf numFmtId="0" fontId="224" fillId="0" borderId="107" xfId="5" applyFont="1" applyBorder="1" applyAlignment="1">
      <alignment horizontal="center" vertical="center"/>
    </xf>
    <xf numFmtId="0" fontId="224" fillId="0" borderId="122" xfId="5" applyFont="1" applyBorder="1" applyAlignment="1">
      <alignment horizontal="center" vertical="center"/>
    </xf>
    <xf numFmtId="0" fontId="224" fillId="0" borderId="108" xfId="5" applyFont="1" applyBorder="1" applyAlignment="1">
      <alignment horizontal="center" vertical="center"/>
    </xf>
    <xf numFmtId="0" fontId="224" fillId="0" borderId="123" xfId="5" applyFont="1" applyBorder="1" applyAlignment="1">
      <alignment horizontal="center" vertical="center"/>
    </xf>
    <xf numFmtId="0" fontId="224" fillId="0" borderId="109" xfId="5" applyFont="1" applyBorder="1" applyAlignment="1">
      <alignment horizontal="center" vertical="center"/>
    </xf>
    <xf numFmtId="0" fontId="228" fillId="4" borderId="0" xfId="5" applyFont="1" applyFill="1" applyAlignment="1">
      <alignment horizontal="right" vertical="top"/>
    </xf>
    <xf numFmtId="0" fontId="220" fillId="4" borderId="0" xfId="0" applyFont="1" applyFill="1" applyAlignment="1">
      <alignment horizontal="right" vertical="center" shrinkToFit="1"/>
    </xf>
    <xf numFmtId="0" fontId="197" fillId="0" borderId="0" xfId="5" applyFont="1" applyAlignment="1">
      <alignment horizontal="left" vertical="center"/>
    </xf>
    <xf numFmtId="0" fontId="204" fillId="0" borderId="6" xfId="5" applyFont="1" applyBorder="1" applyAlignment="1">
      <alignment horizontal="center" vertical="center"/>
    </xf>
    <xf numFmtId="0" fontId="193" fillId="0" borderId="119" xfId="5" applyFont="1" applyBorder="1" applyAlignment="1">
      <alignment horizontal="left" vertical="center" wrapText="1"/>
    </xf>
    <xf numFmtId="0" fontId="193" fillId="0" borderId="104" xfId="5" applyFont="1" applyBorder="1" applyAlignment="1">
      <alignment horizontal="left" vertical="center" wrapText="1"/>
    </xf>
    <xf numFmtId="0" fontId="193" fillId="0" borderId="99" xfId="5" applyFont="1" applyBorder="1" applyAlignment="1">
      <alignment horizontal="left" vertical="center" wrapText="1"/>
    </xf>
    <xf numFmtId="0" fontId="193" fillId="0" borderId="3" xfId="5" applyFont="1" applyBorder="1" applyAlignment="1">
      <alignment horizontal="left" vertical="center" wrapText="1"/>
    </xf>
    <xf numFmtId="0" fontId="193" fillId="0" borderId="68" xfId="5" applyFont="1" applyBorder="1" applyAlignment="1">
      <alignment horizontal="left" vertical="center" wrapText="1"/>
    </xf>
    <xf numFmtId="0" fontId="204" fillId="0" borderId="14" xfId="5" applyFont="1" applyBorder="1" applyAlignment="1">
      <alignment horizontal="center" vertical="center"/>
    </xf>
    <xf numFmtId="0" fontId="204" fillId="0" borderId="10" xfId="5" applyFont="1" applyBorder="1" applyAlignment="1">
      <alignment horizontal="center" vertical="center"/>
    </xf>
    <xf numFmtId="0" fontId="200" fillId="0" borderId="14" xfId="5" applyFont="1" applyBorder="1" applyAlignment="1">
      <alignment horizontal="center" vertical="center"/>
    </xf>
    <xf numFmtId="0" fontId="200" fillId="0" borderId="12" xfId="5" applyFont="1" applyBorder="1" applyAlignment="1">
      <alignment horizontal="center" vertical="center"/>
    </xf>
    <xf numFmtId="0" fontId="200" fillId="0" borderId="4" xfId="5" applyFont="1" applyBorder="1" applyAlignment="1">
      <alignment horizontal="center" vertical="center"/>
    </xf>
    <xf numFmtId="0" fontId="200" fillId="0" borderId="3" xfId="5" applyFont="1" applyBorder="1" applyAlignment="1">
      <alignment horizontal="center" vertical="center"/>
    </xf>
    <xf numFmtId="0" fontId="210" fillId="0" borderId="6" xfId="0" applyFont="1" applyBorder="1" applyAlignment="1">
      <alignment vertical="center" wrapText="1"/>
    </xf>
    <xf numFmtId="0" fontId="210" fillId="0" borderId="0" xfId="0" applyFont="1" applyAlignment="1">
      <alignment vertical="center" wrapText="1"/>
    </xf>
    <xf numFmtId="0" fontId="224" fillId="18" borderId="65" xfId="5" applyFont="1" applyFill="1" applyBorder="1" applyAlignment="1">
      <alignment horizontal="center" vertical="center"/>
    </xf>
    <xf numFmtId="0" fontId="225" fillId="18" borderId="65" xfId="5" applyFont="1" applyFill="1" applyBorder="1" applyAlignment="1">
      <alignment horizontal="center" vertical="center"/>
    </xf>
    <xf numFmtId="0" fontId="224" fillId="0" borderId="100" xfId="5" applyFont="1" applyBorder="1" applyAlignment="1">
      <alignment horizontal="center" vertical="center"/>
    </xf>
    <xf numFmtId="0" fontId="224" fillId="0" borderId="101" xfId="5" applyFont="1" applyBorder="1" applyAlignment="1">
      <alignment horizontal="center" vertical="center"/>
    </xf>
    <xf numFmtId="0" fontId="224" fillId="0" borderId="102" xfId="5" applyFont="1" applyBorder="1" applyAlignment="1">
      <alignment horizontal="center" vertical="center"/>
    </xf>
    <xf numFmtId="0" fontId="206" fillId="0" borderId="6" xfId="5" applyFont="1" applyBorder="1" applyAlignment="1">
      <alignment horizontal="left" vertical="center"/>
    </xf>
    <xf numFmtId="0" fontId="206" fillId="0" borderId="0" xfId="5" applyFont="1" applyAlignment="1">
      <alignment horizontal="left" vertical="center"/>
    </xf>
    <xf numFmtId="0" fontId="206" fillId="0" borderId="5" xfId="5" applyFont="1" applyBorder="1" applyAlignment="1">
      <alignment horizontal="left" vertical="center"/>
    </xf>
    <xf numFmtId="0" fontId="206" fillId="0" borderId="4" xfId="5" applyFont="1" applyBorder="1" applyAlignment="1">
      <alignment horizontal="left" vertical="center"/>
    </xf>
    <xf numFmtId="0" fontId="206" fillId="0" borderId="3" xfId="5" applyFont="1" applyBorder="1" applyAlignment="1">
      <alignment horizontal="left" vertical="center"/>
    </xf>
    <xf numFmtId="0" fontId="206" fillId="0" borderId="68" xfId="5" applyFont="1" applyBorder="1" applyAlignment="1">
      <alignment horizontal="left" vertical="center"/>
    </xf>
    <xf numFmtId="0" fontId="206" fillId="0" borderId="6" xfId="5" applyFont="1" applyBorder="1" applyAlignment="1">
      <alignment horizontal="center" vertical="center" shrinkToFit="1"/>
    </xf>
    <xf numFmtId="0" fontId="206" fillId="0" borderId="0" xfId="5" applyFont="1" applyAlignment="1">
      <alignment horizontal="center" vertical="center" shrinkToFit="1"/>
    </xf>
    <xf numFmtId="0" fontId="206" fillId="0" borderId="7" xfId="5" applyFont="1" applyBorder="1" applyAlignment="1">
      <alignment horizontal="center" vertical="center" shrinkToFit="1"/>
    </xf>
    <xf numFmtId="0" fontId="204" fillId="0" borderId="6" xfId="5" applyFont="1" applyBorder="1" applyAlignment="1">
      <alignment horizontal="center" vertical="center" wrapText="1"/>
    </xf>
    <xf numFmtId="0" fontId="204" fillId="0" borderId="0" xfId="5" applyFont="1" applyAlignment="1">
      <alignment horizontal="center" vertical="center" wrapText="1"/>
    </xf>
    <xf numFmtId="0" fontId="204" fillId="0" borderId="5" xfId="5" applyFont="1" applyBorder="1" applyAlignment="1">
      <alignment horizontal="center" vertical="center" wrapText="1"/>
    </xf>
    <xf numFmtId="0" fontId="210" fillId="0" borderId="2" xfId="0" applyFont="1" applyBorder="1" applyAlignment="1">
      <alignment horizontal="center" vertical="center" wrapText="1"/>
    </xf>
    <xf numFmtId="0" fontId="210" fillId="0" borderId="1" xfId="0" applyFont="1" applyBorder="1" applyAlignment="1">
      <alignment horizontal="center" vertical="center" wrapText="1"/>
    </xf>
    <xf numFmtId="0" fontId="234" fillId="4" borderId="14" xfId="5" applyFont="1" applyFill="1" applyBorder="1" applyAlignment="1">
      <alignment horizontal="center" vertical="center"/>
    </xf>
    <xf numFmtId="0" fontId="234" fillId="4" borderId="6" xfId="5" applyFont="1" applyFill="1" applyBorder="1" applyAlignment="1">
      <alignment horizontal="center" vertical="center"/>
    </xf>
    <xf numFmtId="0" fontId="234" fillId="4" borderId="4" xfId="5" applyFont="1" applyFill="1" applyBorder="1" applyAlignment="1">
      <alignment horizontal="center" vertical="center"/>
    </xf>
    <xf numFmtId="0" fontId="224" fillId="0" borderId="96" xfId="5" applyFont="1" applyBorder="1" applyAlignment="1">
      <alignment horizontal="center" vertical="center"/>
    </xf>
    <xf numFmtId="0" fontId="220" fillId="4" borderId="3" xfId="5" applyFont="1" applyFill="1" applyBorder="1" applyAlignment="1">
      <alignment horizontal="center" vertical="center"/>
    </xf>
    <xf numFmtId="0" fontId="225" fillId="18" borderId="63" xfId="5" applyFont="1" applyFill="1" applyBorder="1" applyAlignment="1">
      <alignment horizontal="center" vertical="center"/>
    </xf>
    <xf numFmtId="0" fontId="224" fillId="0" borderId="90" xfId="5" applyFont="1" applyBorder="1" applyAlignment="1">
      <alignment horizontal="center" vertical="center"/>
    </xf>
    <xf numFmtId="0" fontId="224" fillId="0" borderId="66" xfId="5" applyFont="1" applyBorder="1" applyAlignment="1">
      <alignment horizontal="center" vertical="center"/>
    </xf>
    <xf numFmtId="0" fontId="209" fillId="19" borderId="66" xfId="5" applyFont="1" applyFill="1" applyBorder="1" applyAlignment="1">
      <alignment horizontal="center" vertical="center" textRotation="255" shrinkToFit="1"/>
    </xf>
    <xf numFmtId="0" fontId="209" fillId="19" borderId="3" xfId="5" applyFont="1" applyFill="1" applyBorder="1" applyAlignment="1">
      <alignment horizontal="center" vertical="center" textRotation="255" shrinkToFit="1"/>
    </xf>
    <xf numFmtId="0" fontId="209" fillId="19" borderId="68" xfId="5" applyFont="1" applyFill="1" applyBorder="1" applyAlignment="1">
      <alignment horizontal="center" vertical="center" textRotation="255" shrinkToFit="1"/>
    </xf>
    <xf numFmtId="0" fontId="224" fillId="18" borderId="63" xfId="5" applyFont="1" applyFill="1" applyBorder="1" applyAlignment="1">
      <alignment horizontal="center" vertical="center"/>
    </xf>
    <xf numFmtId="0" fontId="224" fillId="0" borderId="95" xfId="5" applyFont="1" applyBorder="1" applyAlignment="1">
      <alignment horizontal="center" vertical="center"/>
    </xf>
    <xf numFmtId="0" fontId="224" fillId="0" borderId="114" xfId="5" applyFont="1" applyBorder="1" applyAlignment="1">
      <alignment horizontal="center" vertical="center"/>
    </xf>
    <xf numFmtId="0" fontId="224" fillId="0" borderId="115" xfId="5" applyFont="1" applyBorder="1" applyAlignment="1">
      <alignment horizontal="center" vertical="center"/>
    </xf>
    <xf numFmtId="0" fontId="224" fillId="0" borderId="97" xfId="5" applyFont="1" applyBorder="1" applyAlignment="1">
      <alignment horizontal="center" vertical="center"/>
    </xf>
    <xf numFmtId="0" fontId="224" fillId="0" borderId="116" xfId="5" applyFont="1" applyBorder="1" applyAlignment="1">
      <alignment horizontal="center" vertical="center"/>
    </xf>
    <xf numFmtId="0" fontId="204" fillId="0" borderId="2" xfId="5" applyFont="1" applyBorder="1" applyAlignment="1">
      <alignment horizontal="center" vertical="center"/>
    </xf>
    <xf numFmtId="0" fontId="204" fillId="0" borderId="4" xfId="5" applyFont="1" applyBorder="1" applyAlignment="1">
      <alignment horizontal="center" vertical="center"/>
    </xf>
    <xf numFmtId="0" fontId="204" fillId="0" borderId="98" xfId="5" applyFont="1" applyBorder="1" applyAlignment="1">
      <alignment horizontal="center" vertical="center"/>
    </xf>
    <xf numFmtId="0" fontId="204" fillId="0" borderId="6" xfId="5" applyFont="1" applyBorder="1" applyAlignment="1">
      <alignment vertical="center" wrapText="1"/>
    </xf>
    <xf numFmtId="0" fontId="204" fillId="0" borderId="7" xfId="5" applyFont="1" applyBorder="1" applyAlignment="1">
      <alignment vertical="center" wrapText="1"/>
    </xf>
    <xf numFmtId="0" fontId="194" fillId="0" borderId="6" xfId="5" applyFont="1" applyBorder="1" applyAlignment="1">
      <alignment horizontal="center" vertical="top"/>
    </xf>
    <xf numFmtId="0" fontId="194" fillId="0" borderId="103" xfId="5" applyFont="1" applyBorder="1" applyAlignment="1">
      <alignment horizontal="center" vertical="top"/>
    </xf>
    <xf numFmtId="0" fontId="194" fillId="0" borderId="104" xfId="5" applyFont="1" applyBorder="1" applyAlignment="1">
      <alignment horizontal="center" vertical="top"/>
    </xf>
    <xf numFmtId="0" fontId="194" fillId="0" borderId="5" xfId="5" applyFont="1" applyBorder="1" applyAlignment="1">
      <alignment horizontal="center" vertical="top"/>
    </xf>
    <xf numFmtId="0" fontId="193" fillId="0" borderId="112" xfId="5" applyFont="1" applyBorder="1" applyAlignment="1">
      <alignment horizontal="left" vertical="center" wrapText="1"/>
    </xf>
    <xf numFmtId="0" fontId="204" fillId="0" borderId="10" xfId="5" applyFont="1" applyBorder="1" applyAlignment="1">
      <alignment vertical="top" wrapText="1"/>
    </xf>
    <xf numFmtId="0" fontId="204" fillId="0" borderId="8" xfId="5" applyFont="1" applyBorder="1" applyAlignment="1">
      <alignment vertical="top" wrapText="1"/>
    </xf>
    <xf numFmtId="0" fontId="204" fillId="0" borderId="9" xfId="5" applyFont="1" applyBorder="1" applyAlignment="1">
      <alignment vertical="top" wrapText="1"/>
    </xf>
    <xf numFmtId="0" fontId="229" fillId="4" borderId="5" xfId="5" applyFont="1" applyFill="1" applyBorder="1">
      <alignment vertical="center"/>
    </xf>
    <xf numFmtId="0" fontId="234" fillId="4" borderId="10" xfId="5" applyFont="1" applyFill="1" applyBorder="1" applyAlignment="1">
      <alignment horizontal="center" vertical="center"/>
    </xf>
    <xf numFmtId="0" fontId="234" fillId="4" borderId="12" xfId="5" applyFont="1" applyFill="1" applyBorder="1" applyAlignment="1">
      <alignment horizontal="center" vertical="center"/>
    </xf>
    <xf numFmtId="0" fontId="235" fillId="4" borderId="0" xfId="5" applyFont="1" applyFill="1" applyAlignment="1">
      <alignment horizontal="center" vertical="center"/>
    </xf>
    <xf numFmtId="0" fontId="235" fillId="4" borderId="8" xfId="5" applyFont="1" applyFill="1" applyBorder="1" applyAlignment="1">
      <alignment horizontal="center" vertical="center"/>
    </xf>
    <xf numFmtId="0" fontId="88" fillId="4" borderId="14" xfId="5" applyFont="1" applyFill="1" applyBorder="1" applyAlignment="1">
      <alignment horizontal="left" vertical="top" wrapText="1" indent="1" shrinkToFit="1"/>
    </xf>
    <xf numFmtId="0" fontId="88" fillId="4" borderId="12" xfId="5" applyFont="1" applyFill="1" applyBorder="1" applyAlignment="1">
      <alignment horizontal="left" vertical="top" wrapText="1" indent="1" shrinkToFit="1"/>
    </xf>
    <xf numFmtId="0" fontId="88" fillId="4" borderId="15" xfId="5" applyFont="1" applyFill="1" applyBorder="1" applyAlignment="1">
      <alignment horizontal="left" vertical="top" wrapText="1" indent="1" shrinkToFit="1"/>
    </xf>
    <xf numFmtId="0" fontId="235" fillId="4" borderId="13" xfId="5" applyFont="1" applyFill="1" applyBorder="1" applyAlignment="1">
      <alignment horizontal="left"/>
    </xf>
    <xf numFmtId="0" fontId="235" fillId="4" borderId="5" xfId="5" applyFont="1" applyFill="1" applyBorder="1" applyAlignment="1">
      <alignment horizontal="left"/>
    </xf>
    <xf numFmtId="0" fontId="204" fillId="0" borderId="6" xfId="5" applyFont="1" applyBorder="1" applyAlignment="1">
      <alignment horizontal="left" vertical="center"/>
    </xf>
    <xf numFmtId="0" fontId="204" fillId="0" borderId="0" xfId="5" applyFont="1" applyAlignment="1">
      <alignment horizontal="left" vertical="center"/>
    </xf>
    <xf numFmtId="0" fontId="204" fillId="0" borderId="7" xfId="5" applyFont="1" applyBorder="1" applyAlignment="1">
      <alignment horizontal="left" vertical="center"/>
    </xf>
    <xf numFmtId="0" fontId="234" fillId="4" borderId="14" xfId="5" applyFont="1" applyFill="1" applyBorder="1" applyAlignment="1">
      <alignment horizontal="right"/>
    </xf>
    <xf numFmtId="0" fontId="234" fillId="4" borderId="6" xfId="5" applyFont="1" applyFill="1" applyBorder="1" applyAlignment="1">
      <alignment horizontal="right"/>
    </xf>
    <xf numFmtId="0" fontId="234" fillId="4" borderId="12" xfId="5" applyFont="1" applyFill="1" applyBorder="1" applyAlignment="1">
      <alignment horizontal="center"/>
    </xf>
    <xf numFmtId="0" fontId="235" fillId="4" borderId="0" xfId="5" applyFont="1" applyFill="1" applyAlignment="1">
      <alignment horizontal="center"/>
    </xf>
    <xf numFmtId="0" fontId="193" fillId="0" borderId="119" xfId="5" applyFont="1" applyBorder="1" applyAlignment="1">
      <alignment vertical="center" wrapText="1"/>
    </xf>
    <xf numFmtId="0" fontId="193" fillId="0" borderId="12" xfId="5" applyFont="1" applyBorder="1" applyAlignment="1">
      <alignment vertical="center" wrapText="1"/>
    </xf>
    <xf numFmtId="0" fontId="193" fillId="0" borderId="13" xfId="5" applyFont="1" applyBorder="1" applyAlignment="1">
      <alignment vertical="center" wrapText="1"/>
    </xf>
    <xf numFmtId="0" fontId="193" fillId="0" borderId="104" xfId="5" applyFont="1" applyBorder="1" applyAlignment="1">
      <alignment vertical="center" wrapText="1"/>
    </xf>
    <xf numFmtId="0" fontId="193" fillId="0" borderId="0" xfId="5" applyFont="1" applyAlignment="1">
      <alignment vertical="center" wrapText="1"/>
    </xf>
    <xf numFmtId="0" fontId="193" fillId="0" borderId="5" xfId="5" applyFont="1" applyBorder="1" applyAlignment="1">
      <alignment vertical="center" wrapText="1"/>
    </xf>
    <xf numFmtId="0" fontId="210" fillId="0" borderId="14" xfId="0" applyFont="1" applyBorder="1" applyAlignment="1">
      <alignment horizontal="center" vertical="center" wrapText="1"/>
    </xf>
    <xf numFmtId="0" fontId="210" fillId="0" borderId="12" xfId="0" applyFont="1" applyBorder="1" applyAlignment="1">
      <alignment horizontal="center" vertical="center" wrapText="1"/>
    </xf>
    <xf numFmtId="0" fontId="204" fillId="0" borderId="12" xfId="5" applyFont="1" applyBorder="1" applyAlignment="1">
      <alignment vertical="center" wrapText="1"/>
    </xf>
    <xf numFmtId="0" fontId="221" fillId="4" borderId="12" xfId="5" applyFont="1" applyFill="1" applyBorder="1" applyAlignment="1">
      <alignment horizontal="center"/>
    </xf>
    <xf numFmtId="0" fontId="221" fillId="4" borderId="0" xfId="5" applyFont="1" applyFill="1" applyAlignment="1">
      <alignment horizontal="center"/>
    </xf>
    <xf numFmtId="0" fontId="204" fillId="0" borderId="6" xfId="5" applyFont="1" applyBorder="1" applyAlignment="1">
      <alignment vertical="center" shrinkToFit="1"/>
    </xf>
    <xf numFmtId="0" fontId="204" fillId="0" borderId="7" xfId="5" applyFont="1" applyBorder="1" applyAlignment="1">
      <alignment vertical="center" shrinkToFit="1"/>
    </xf>
    <xf numFmtId="0" fontId="204" fillId="0" borderId="10" xfId="5" applyFont="1" applyBorder="1" applyAlignment="1">
      <alignment horizontal="center" vertical="center" wrapText="1"/>
    </xf>
    <xf numFmtId="0" fontId="204" fillId="0" borderId="8" xfId="5" applyFont="1" applyBorder="1" applyAlignment="1">
      <alignment horizontal="center" vertical="center" wrapText="1"/>
    </xf>
    <xf numFmtId="0" fontId="204" fillId="0" borderId="9" xfId="5" applyFont="1" applyBorder="1" applyAlignment="1">
      <alignment horizontal="center" vertical="center" wrapText="1"/>
    </xf>
    <xf numFmtId="0" fontId="210" fillId="0" borderId="10" xfId="0" applyFont="1" applyBorder="1" applyAlignment="1">
      <alignment horizontal="center" vertical="center" wrapText="1"/>
    </xf>
    <xf numFmtId="0" fontId="210" fillId="0" borderId="8" xfId="0" applyFont="1" applyBorder="1" applyAlignment="1">
      <alignment horizontal="center" vertical="center" wrapText="1"/>
    </xf>
    <xf numFmtId="0" fontId="204" fillId="0" borderId="8" xfId="5" applyFont="1" applyBorder="1" applyAlignment="1">
      <alignment vertical="center" wrapText="1"/>
    </xf>
    <xf numFmtId="0" fontId="193" fillId="0" borderId="0" xfId="5" applyFont="1" applyAlignment="1">
      <alignment horizontal="right" vertical="center" shrinkToFit="1"/>
    </xf>
    <xf numFmtId="0" fontId="88" fillId="4" borderId="4" xfId="5" applyFont="1" applyFill="1" applyBorder="1" applyAlignment="1">
      <alignment horizontal="left" vertical="top" wrapText="1" indent="1" shrinkToFit="1"/>
    </xf>
    <xf numFmtId="0" fontId="88" fillId="4" borderId="3" xfId="5" applyFont="1" applyFill="1" applyBorder="1" applyAlignment="1">
      <alignment horizontal="left" vertical="top" wrapText="1" indent="1" shrinkToFit="1"/>
    </xf>
    <xf numFmtId="0" fontId="88" fillId="4" borderId="67" xfId="5" applyFont="1" applyFill="1" applyBorder="1" applyAlignment="1">
      <alignment horizontal="left" vertical="top" wrapText="1" indent="1" shrinkToFit="1"/>
    </xf>
    <xf numFmtId="0" fontId="235" fillId="4" borderId="68" xfId="5" applyFont="1" applyFill="1" applyBorder="1" applyAlignment="1">
      <alignment horizontal="center" vertical="center"/>
    </xf>
    <xf numFmtId="0" fontId="225" fillId="18" borderId="62" xfId="5" applyFont="1" applyFill="1" applyBorder="1" applyAlignment="1">
      <alignment horizontal="center" vertical="center"/>
    </xf>
    <xf numFmtId="0" fontId="225" fillId="18" borderId="90" xfId="5" applyFont="1" applyFill="1" applyBorder="1" applyAlignment="1">
      <alignment horizontal="center" vertical="center"/>
    </xf>
    <xf numFmtId="0" fontId="225" fillId="18" borderId="66" xfId="5" applyFont="1" applyFill="1" applyBorder="1" applyAlignment="1">
      <alignment horizontal="center" vertical="center"/>
    </xf>
    <xf numFmtId="0" fontId="234" fillId="4" borderId="14" xfId="5" applyFont="1" applyFill="1" applyBorder="1" applyAlignment="1">
      <alignment horizontal="right" vertical="center"/>
    </xf>
    <xf numFmtId="0" fontId="234" fillId="4" borderId="6" xfId="5" applyFont="1" applyFill="1" applyBorder="1" applyAlignment="1">
      <alignment horizontal="right" vertical="center"/>
    </xf>
    <xf numFmtId="0" fontId="234" fillId="4" borderId="4" xfId="5" applyFont="1" applyFill="1" applyBorder="1" applyAlignment="1">
      <alignment horizontal="right" vertical="center"/>
    </xf>
    <xf numFmtId="0" fontId="234" fillId="4" borderId="12" xfId="5" applyFont="1" applyFill="1" applyBorder="1" applyAlignment="1">
      <alignment horizontal="right" vertical="center"/>
    </xf>
    <xf numFmtId="0" fontId="234" fillId="4" borderId="0" xfId="5" applyFont="1" applyFill="1" applyAlignment="1">
      <alignment horizontal="right" vertical="center"/>
    </xf>
    <xf numFmtId="0" fontId="234" fillId="4" borderId="3" xfId="5" applyFont="1" applyFill="1" applyBorder="1" applyAlignment="1">
      <alignment horizontal="right" vertical="center"/>
    </xf>
    <xf numFmtId="0" fontId="237" fillId="4" borderId="12" xfId="5" applyFont="1" applyFill="1" applyBorder="1" applyAlignment="1">
      <alignment horizontal="center" vertical="center"/>
    </xf>
    <xf numFmtId="0" fontId="237" fillId="4" borderId="0" xfId="5" applyFont="1" applyFill="1" applyAlignment="1">
      <alignment horizontal="center" vertical="center"/>
    </xf>
    <xf numFmtId="0" fontId="237" fillId="4" borderId="3" xfId="5" applyFont="1" applyFill="1" applyBorder="1" applyAlignment="1">
      <alignment horizontal="center" vertical="center"/>
    </xf>
    <xf numFmtId="0" fontId="224" fillId="0" borderId="64" xfId="5" applyFont="1" applyBorder="1" applyAlignment="1">
      <alignment horizontal="center" vertical="center"/>
    </xf>
    <xf numFmtId="0" fontId="224" fillId="0" borderId="7" xfId="5" applyFont="1" applyBorder="1" applyAlignment="1">
      <alignment horizontal="center" vertical="center"/>
    </xf>
    <xf numFmtId="0" fontId="224" fillId="0" borderId="67" xfId="5" applyFont="1" applyBorder="1" applyAlignment="1">
      <alignment horizontal="center" vertical="center"/>
    </xf>
    <xf numFmtId="0" fontId="221" fillId="4" borderId="12" xfId="5" applyFont="1" applyFill="1" applyBorder="1" applyAlignment="1">
      <alignment horizontal="right" vertical="center"/>
    </xf>
    <xf numFmtId="0" fontId="221" fillId="4" borderId="0" xfId="5" applyFont="1" applyFill="1" applyAlignment="1">
      <alignment horizontal="right" vertical="center"/>
    </xf>
    <xf numFmtId="0" fontId="193" fillId="0" borderId="112" xfId="5" applyFont="1" applyBorder="1" applyAlignment="1">
      <alignment vertical="center" wrapText="1"/>
    </xf>
    <xf numFmtId="0" fontId="193" fillId="0" borderId="8" xfId="5" applyFont="1" applyBorder="1" applyAlignment="1">
      <alignment vertical="center" wrapText="1"/>
    </xf>
    <xf numFmtId="0" fontId="193" fillId="0" borderId="9" xfId="5" applyFont="1" applyBorder="1" applyAlignment="1">
      <alignment vertical="center" wrapText="1"/>
    </xf>
    <xf numFmtId="0" fontId="234" fillId="0" borderId="120" xfId="5" applyFont="1" applyBorder="1" applyAlignment="1">
      <alignment horizontal="center" vertical="center"/>
    </xf>
    <xf numFmtId="0" fontId="234" fillId="0" borderId="106" xfId="5" applyFont="1" applyBorder="1" applyAlignment="1">
      <alignment horizontal="center" vertical="center"/>
    </xf>
    <xf numFmtId="0" fontId="234" fillId="0" borderId="113" xfId="5" applyFont="1" applyBorder="1" applyAlignment="1">
      <alignment horizontal="center" vertical="center"/>
    </xf>
    <xf numFmtId="0" fontId="225" fillId="0" borderId="120" xfId="5" applyFont="1" applyBorder="1" applyAlignment="1">
      <alignment horizontal="center" vertical="center"/>
    </xf>
    <xf numFmtId="0" fontId="225" fillId="0" borderId="106" xfId="5" applyFont="1" applyBorder="1" applyAlignment="1">
      <alignment horizontal="center" vertical="center"/>
    </xf>
    <xf numFmtId="0" fontId="225" fillId="0" borderId="113" xfId="5" applyFont="1" applyBorder="1" applyAlignment="1">
      <alignment horizontal="center" vertical="center"/>
    </xf>
    <xf numFmtId="0" fontId="204" fillId="0" borderId="6" xfId="5" applyFont="1" applyBorder="1" applyAlignment="1">
      <alignment horizontal="left" vertical="center" wrapText="1"/>
    </xf>
    <xf numFmtId="0" fontId="204" fillId="0" borderId="0" xfId="5" applyFont="1" applyAlignment="1">
      <alignment horizontal="left" vertical="center" wrapText="1"/>
    </xf>
    <xf numFmtId="0" fontId="204" fillId="0" borderId="7" xfId="5" applyFont="1" applyBorder="1" applyAlignment="1">
      <alignment horizontal="left" vertical="center" wrapText="1"/>
    </xf>
    <xf numFmtId="0" fontId="193" fillId="0" borderId="94" xfId="5" applyFont="1" applyBorder="1" applyAlignment="1">
      <alignment vertical="center" wrapText="1"/>
    </xf>
    <xf numFmtId="0" fontId="193" fillId="0" borderId="1" xfId="5" applyFont="1" applyBorder="1" applyAlignment="1">
      <alignment vertical="center" wrapText="1"/>
    </xf>
    <xf numFmtId="0" fontId="193" fillId="0" borderId="27" xfId="5" applyFont="1" applyBorder="1" applyAlignment="1">
      <alignment vertical="center" wrapText="1"/>
    </xf>
    <xf numFmtId="0" fontId="204" fillId="0" borderId="2" xfId="5" applyFont="1" applyBorder="1" applyAlignment="1">
      <alignment horizontal="center" vertical="center" wrapText="1"/>
    </xf>
    <xf numFmtId="0" fontId="204" fillId="0" borderId="1" xfId="5" applyFont="1" applyBorder="1" applyAlignment="1">
      <alignment horizontal="center" vertical="center" wrapText="1"/>
    </xf>
    <xf numFmtId="0" fontId="204" fillId="0" borderId="27" xfId="5" applyFont="1" applyBorder="1" applyAlignment="1">
      <alignment horizontal="center" vertical="center" wrapText="1"/>
    </xf>
    <xf numFmtId="0" fontId="234" fillId="0" borderId="63" xfId="5" applyFont="1" applyBorder="1" applyAlignment="1">
      <alignment horizontal="center" vertical="center"/>
    </xf>
    <xf numFmtId="0" fontId="225" fillId="0" borderId="63" xfId="5" applyFont="1" applyBorder="1" applyAlignment="1">
      <alignment horizontal="center" vertical="center"/>
    </xf>
    <xf numFmtId="0" fontId="221" fillId="4" borderId="12" xfId="5" applyFont="1" applyFill="1" applyBorder="1" applyAlignment="1">
      <alignment horizontal="right"/>
    </xf>
    <xf numFmtId="0" fontId="221" fillId="4" borderId="0" xfId="5" applyFont="1" applyFill="1" applyAlignment="1">
      <alignment horizontal="right"/>
    </xf>
    <xf numFmtId="0" fontId="235" fillId="4" borderId="13" xfId="5" applyFont="1" applyFill="1" applyBorder="1" applyAlignment="1">
      <alignment horizontal="center"/>
    </xf>
    <xf numFmtId="0" fontId="235" fillId="4" borderId="5" xfId="5" applyFont="1" applyFill="1" applyBorder="1" applyAlignment="1">
      <alignment horizontal="center"/>
    </xf>
    <xf numFmtId="0" fontId="204" fillId="0" borderId="10" xfId="5" applyFont="1" applyBorder="1" applyAlignment="1">
      <alignment vertical="center" wrapText="1"/>
    </xf>
    <xf numFmtId="0" fontId="204" fillId="0" borderId="11" xfId="5" applyFont="1" applyBorder="1" applyAlignment="1">
      <alignment vertical="center" wrapText="1"/>
    </xf>
    <xf numFmtId="0" fontId="89" fillId="4" borderId="0" xfId="5" applyFont="1" applyFill="1" applyAlignment="1">
      <alignment horizontal="center" vertical="center"/>
    </xf>
    <xf numFmtId="0" fontId="203" fillId="4" borderId="0" xfId="5" applyFont="1" applyFill="1" applyAlignment="1">
      <alignment horizontal="center" vertical="center"/>
    </xf>
    <xf numFmtId="186" fontId="203" fillId="3" borderId="0" xfId="5" applyNumberFormat="1" applyFont="1" applyFill="1" applyAlignment="1">
      <alignment horizontal="center" vertical="center"/>
    </xf>
    <xf numFmtId="0" fontId="220" fillId="4" borderId="12" xfId="5" applyFont="1" applyFill="1" applyBorder="1" applyAlignment="1">
      <alignment horizontal="right"/>
    </xf>
    <xf numFmtId="0" fontId="222" fillId="4" borderId="0" xfId="5" applyFont="1" applyFill="1" applyAlignment="1">
      <alignment horizontal="right"/>
    </xf>
    <xf numFmtId="0" fontId="234" fillId="0" borderId="65" xfId="5" applyFont="1" applyBorder="1" applyAlignment="1">
      <alignment horizontal="center" vertical="center"/>
    </xf>
    <xf numFmtId="0" fontId="225" fillId="0" borderId="65" xfId="5" applyFont="1" applyBorder="1" applyAlignment="1">
      <alignment horizontal="center" vertical="center"/>
    </xf>
    <xf numFmtId="0" fontId="222" fillId="4" borderId="13" xfId="5" applyFont="1" applyFill="1" applyBorder="1" applyAlignment="1">
      <alignment horizontal="left"/>
    </xf>
    <xf numFmtId="0" fontId="222" fillId="4" borderId="5" xfId="5" applyFont="1" applyFill="1" applyBorder="1" applyAlignment="1">
      <alignment horizontal="left"/>
    </xf>
    <xf numFmtId="0" fontId="85" fillId="0" borderId="0" xfId="0" applyFont="1" applyAlignment="1">
      <alignment horizontal="left" vertical="top" wrapText="1" indent="1" shrinkToFit="1"/>
    </xf>
    <xf numFmtId="0" fontId="85" fillId="0" borderId="7" xfId="0" applyFont="1" applyBorder="1" applyAlignment="1">
      <alignment horizontal="left" vertical="top" wrapText="1" indent="1" shrinkToFit="1"/>
    </xf>
    <xf numFmtId="0" fontId="85" fillId="0" borderId="3" xfId="0" applyFont="1" applyBorder="1" applyAlignment="1">
      <alignment horizontal="left" vertical="top" wrapText="1" indent="1" shrinkToFit="1"/>
    </xf>
    <xf numFmtId="0" fontId="85" fillId="0" borderId="67" xfId="0" applyFont="1" applyBorder="1" applyAlignment="1">
      <alignment horizontal="left" vertical="top" wrapText="1" indent="1" shrinkToFit="1"/>
    </xf>
    <xf numFmtId="0" fontId="239" fillId="19" borderId="62" xfId="5" applyFont="1" applyFill="1" applyBorder="1" applyAlignment="1">
      <alignment horizontal="center" vertical="center" textRotation="255" shrinkToFit="1"/>
    </xf>
    <xf numFmtId="0" fontId="239" fillId="19" borderId="1" xfId="5" applyFont="1" applyFill="1" applyBorder="1" applyAlignment="1">
      <alignment horizontal="center" vertical="center" textRotation="255" shrinkToFit="1"/>
    </xf>
    <xf numFmtId="0" fontId="239" fillId="19" borderId="27" xfId="5" applyFont="1" applyFill="1" applyBorder="1" applyAlignment="1">
      <alignment horizontal="center" vertical="center" textRotation="255" shrinkToFit="1"/>
    </xf>
    <xf numFmtId="0" fontId="239" fillId="19" borderId="90" xfId="5" applyFont="1" applyFill="1" applyBorder="1" applyAlignment="1">
      <alignment horizontal="center" vertical="center" textRotation="255" shrinkToFit="1"/>
    </xf>
    <xf numFmtId="0" fontId="239" fillId="19" borderId="0" xfId="5" applyFont="1" applyFill="1" applyAlignment="1">
      <alignment horizontal="center" vertical="center" textRotation="255" shrinkToFit="1"/>
    </xf>
    <xf numFmtId="0" fontId="239" fillId="19" borderId="5" xfId="5" applyFont="1" applyFill="1" applyBorder="1" applyAlignment="1">
      <alignment horizontal="center" vertical="center" textRotation="255" shrinkToFit="1"/>
    </xf>
    <xf numFmtId="0" fontId="239" fillId="19" borderId="66" xfId="5" applyFont="1" applyFill="1" applyBorder="1" applyAlignment="1">
      <alignment horizontal="center" vertical="center" textRotation="255" shrinkToFit="1"/>
    </xf>
    <xf numFmtId="0" fontId="239" fillId="19" borderId="3" xfId="5" applyFont="1" applyFill="1" applyBorder="1" applyAlignment="1">
      <alignment horizontal="center" vertical="center" textRotation="255" shrinkToFit="1"/>
    </xf>
    <xf numFmtId="0" fontId="239" fillId="19" borderId="68" xfId="5" applyFont="1" applyFill="1" applyBorder="1" applyAlignment="1">
      <alignment horizontal="center" vertical="center" textRotation="255" shrinkToFit="1"/>
    </xf>
    <xf numFmtId="0" fontId="193" fillId="0" borderId="119" xfId="5" applyFont="1" applyBorder="1" applyAlignment="1">
      <alignment horizontal="center" vertical="center" wrapText="1"/>
    </xf>
    <xf numFmtId="0" fontId="193" fillId="0" borderId="12" xfId="5" applyFont="1" applyBorder="1" applyAlignment="1">
      <alignment horizontal="center" vertical="center" wrapText="1"/>
    </xf>
    <xf numFmtId="0" fontId="193" fillId="0" borderId="13" xfId="5" applyFont="1" applyBorder="1" applyAlignment="1">
      <alignment horizontal="center" vertical="center" wrapText="1"/>
    </xf>
    <xf numFmtId="0" fontId="193" fillId="0" borderId="104" xfId="5" applyFont="1" applyBorder="1" applyAlignment="1">
      <alignment horizontal="center" vertical="center" wrapText="1"/>
    </xf>
    <xf numFmtId="0" fontId="193" fillId="0" borderId="0" xfId="5" applyFont="1" applyAlignment="1">
      <alignment horizontal="center" vertical="center" wrapText="1"/>
    </xf>
    <xf numFmtId="0" fontId="193" fillId="0" borderId="5" xfId="5" applyFont="1" applyBorder="1" applyAlignment="1">
      <alignment horizontal="center" vertical="center" wrapText="1"/>
    </xf>
    <xf numFmtId="0" fontId="210" fillId="0" borderId="6" xfId="5" applyFont="1" applyBorder="1" applyAlignment="1">
      <alignment horizontal="center" vertical="center"/>
    </xf>
    <xf numFmtId="0" fontId="210" fillId="0" borderId="103" xfId="5" applyFont="1" applyBorder="1" applyAlignment="1">
      <alignment horizontal="center" vertical="center"/>
    </xf>
    <xf numFmtId="0" fontId="210" fillId="0" borderId="4" xfId="5" applyFont="1" applyBorder="1" applyAlignment="1">
      <alignment horizontal="center" vertical="center"/>
    </xf>
    <xf numFmtId="0" fontId="210" fillId="0" borderId="98" xfId="5" applyFont="1" applyBorder="1" applyAlignment="1">
      <alignment horizontal="center" vertical="center"/>
    </xf>
    <xf numFmtId="0" fontId="207" fillId="0" borderId="104" xfId="5" applyFont="1" applyBorder="1" applyAlignment="1">
      <alignment horizontal="left" vertical="center" wrapText="1"/>
    </xf>
    <xf numFmtId="0" fontId="207" fillId="0" borderId="0" xfId="5" applyFont="1" applyAlignment="1">
      <alignment horizontal="left" vertical="center" wrapText="1"/>
    </xf>
    <xf numFmtId="0" fontId="207" fillId="0" borderId="99" xfId="5" applyFont="1" applyBorder="1" applyAlignment="1">
      <alignment horizontal="left" vertical="center" wrapText="1"/>
    </xf>
    <xf numFmtId="0" fontId="207" fillId="0" borderId="3" xfId="5" applyFont="1" applyBorder="1" applyAlignment="1">
      <alignment horizontal="left" vertical="center" wrapText="1"/>
    </xf>
    <xf numFmtId="0" fontId="210" fillId="0" borderId="6" xfId="5" applyFont="1" applyBorder="1" applyAlignment="1">
      <alignment vertical="top" wrapText="1"/>
    </xf>
    <xf numFmtId="0" fontId="210" fillId="0" borderId="0" xfId="5" applyFont="1" applyAlignment="1">
      <alignment vertical="top" wrapText="1"/>
    </xf>
    <xf numFmtId="0" fontId="210" fillId="0" borderId="5" xfId="5" applyFont="1" applyBorder="1" applyAlignment="1">
      <alignment vertical="top" wrapText="1"/>
    </xf>
    <xf numFmtId="0" fontId="230" fillId="4" borderId="0" xfId="5" applyFont="1" applyFill="1">
      <alignment vertical="center"/>
    </xf>
    <xf numFmtId="0" fontId="228" fillId="0" borderId="3" xfId="5" applyFont="1" applyBorder="1">
      <alignment vertical="center"/>
    </xf>
    <xf numFmtId="0" fontId="0" fillId="0" borderId="91" xfId="0" applyBorder="1" applyAlignment="1">
      <alignment horizontal="left" vertical="top" indent="1"/>
    </xf>
    <xf numFmtId="0" fontId="0" fillId="0" borderId="41" xfId="0" applyBorder="1" applyAlignment="1">
      <alignment horizontal="left" vertical="top" indent="1"/>
    </xf>
    <xf numFmtId="0" fontId="0" fillId="0" borderId="92" xfId="0" applyBorder="1" applyAlignment="1">
      <alignment horizontal="left" vertical="top" indent="1"/>
    </xf>
    <xf numFmtId="176" fontId="202" fillId="3" borderId="62" xfId="5" applyNumberFormat="1" applyFont="1" applyFill="1" applyBorder="1" applyAlignment="1">
      <alignment horizontal="center" vertical="center"/>
    </xf>
    <xf numFmtId="176" fontId="202" fillId="3" borderId="1" xfId="5" applyNumberFormat="1" applyFont="1" applyFill="1" applyBorder="1" applyAlignment="1">
      <alignment horizontal="center" vertical="center"/>
    </xf>
    <xf numFmtId="176" fontId="202" fillId="3" borderId="64" xfId="5" applyNumberFormat="1" applyFont="1" applyFill="1" applyBorder="1" applyAlignment="1">
      <alignment horizontal="center" vertical="center"/>
    </xf>
    <xf numFmtId="176" fontId="202" fillId="3" borderId="66" xfId="5" applyNumberFormat="1" applyFont="1" applyFill="1" applyBorder="1" applyAlignment="1">
      <alignment horizontal="center" vertical="center"/>
    </xf>
    <xf numFmtId="176" fontId="202" fillId="3" borderId="3" xfId="5" applyNumberFormat="1" applyFont="1" applyFill="1" applyBorder="1" applyAlignment="1">
      <alignment horizontal="center" vertical="center"/>
    </xf>
    <xf numFmtId="176" fontId="202" fillId="3" borderId="67" xfId="5" applyNumberFormat="1" applyFont="1" applyFill="1" applyBorder="1" applyAlignment="1">
      <alignment horizontal="center" vertical="center"/>
    </xf>
    <xf numFmtId="0" fontId="243" fillId="0" borderId="62" xfId="5" applyFont="1" applyBorder="1" applyAlignment="1">
      <alignment horizontal="left" vertical="center" indent="1"/>
    </xf>
    <xf numFmtId="0" fontId="243" fillId="0" borderId="1" xfId="5" applyFont="1" applyBorder="1" applyAlignment="1">
      <alignment horizontal="left" vertical="center" indent="1"/>
    </xf>
    <xf numFmtId="0" fontId="243" fillId="0" borderId="90" xfId="5" applyFont="1" applyBorder="1" applyAlignment="1">
      <alignment horizontal="left" vertical="center" indent="1"/>
    </xf>
    <xf numFmtId="0" fontId="243" fillId="0" borderId="0" xfId="5" applyFont="1" applyAlignment="1">
      <alignment horizontal="left" vertical="center" indent="1"/>
    </xf>
    <xf numFmtId="0" fontId="244" fillId="3" borderId="91" xfId="5" applyFont="1" applyFill="1" applyBorder="1" applyAlignment="1">
      <alignment horizontal="center" vertical="center"/>
    </xf>
    <xf numFmtId="0" fontId="244" fillId="3" borderId="41" xfId="5" applyFont="1" applyFill="1" applyBorder="1" applyAlignment="1">
      <alignment horizontal="center" vertical="center"/>
    </xf>
    <xf numFmtId="0" fontId="244" fillId="3" borderId="125" xfId="5" applyFont="1" applyFill="1" applyBorder="1" applyAlignment="1">
      <alignment horizontal="center" vertical="center"/>
    </xf>
    <xf numFmtId="187" fontId="199" fillId="3" borderId="126" xfId="5" applyNumberFormat="1" applyFont="1" applyFill="1" applyBorder="1" applyAlignment="1">
      <alignment horizontal="center" vertical="center"/>
    </xf>
    <xf numFmtId="187" fontId="199" fillId="3" borderId="41" xfId="5" applyNumberFormat="1" applyFont="1" applyFill="1" applyBorder="1" applyAlignment="1">
      <alignment horizontal="center" vertical="center"/>
    </xf>
    <xf numFmtId="187" fontId="199" fillId="3" borderId="92" xfId="5" applyNumberFormat="1" applyFont="1" applyFill="1" applyBorder="1" applyAlignment="1">
      <alignment horizontal="center" vertical="center"/>
    </xf>
    <xf numFmtId="0" fontId="211" fillId="0" borderId="0" xfId="5" applyFont="1" applyAlignment="1">
      <alignment horizontal="left" vertical="center"/>
    </xf>
    <xf numFmtId="0" fontId="207" fillId="0" borderId="104" xfId="5" applyFont="1" applyBorder="1" applyAlignment="1">
      <alignment vertical="center" wrapText="1"/>
    </xf>
    <xf numFmtId="0" fontId="207" fillId="0" borderId="0" xfId="5" applyFont="1" applyAlignment="1">
      <alignment vertical="center" wrapText="1"/>
    </xf>
    <xf numFmtId="0" fontId="207" fillId="0" borderId="5" xfId="5" applyFont="1" applyBorder="1" applyAlignment="1">
      <alignment vertical="center" wrapText="1"/>
    </xf>
    <xf numFmtId="0" fontId="242" fillId="0" borderId="120" xfId="5" applyFont="1" applyBorder="1" applyAlignment="1">
      <alignment horizontal="center" vertical="center"/>
    </xf>
    <xf numFmtId="0" fontId="242" fillId="0" borderId="106" xfId="5" applyFont="1" applyBorder="1" applyAlignment="1">
      <alignment horizontal="center" vertical="center"/>
    </xf>
    <xf numFmtId="0" fontId="242" fillId="0" borderId="65" xfId="5" applyFont="1" applyBorder="1" applyAlignment="1">
      <alignment horizontal="center" vertical="center"/>
    </xf>
    <xf numFmtId="0" fontId="221" fillId="4" borderId="12" xfId="5" applyFont="1" applyFill="1" applyBorder="1" applyAlignment="1">
      <alignment horizontal="right" shrinkToFit="1"/>
    </xf>
    <xf numFmtId="0" fontId="221" fillId="4" borderId="0" xfId="5" applyFont="1" applyFill="1" applyAlignment="1">
      <alignment horizontal="right" shrinkToFit="1"/>
    </xf>
    <xf numFmtId="0" fontId="85" fillId="15" borderId="57" xfId="0" applyFont="1" applyFill="1" applyBorder="1" applyAlignment="1">
      <alignment horizontal="center"/>
    </xf>
    <xf numFmtId="0" fontId="85" fillId="15" borderId="58" xfId="0" applyFont="1" applyFill="1" applyBorder="1" applyAlignment="1">
      <alignment horizontal="center"/>
    </xf>
    <xf numFmtId="0" fontId="85" fillId="15" borderId="59" xfId="0" applyFont="1" applyFill="1" applyBorder="1" applyAlignment="1">
      <alignment horizontal="center"/>
    </xf>
    <xf numFmtId="49" fontId="5" fillId="0" borderId="18" xfId="2" applyNumberFormat="1" applyBorder="1" applyAlignment="1">
      <alignment horizontal="center" vertical="top"/>
    </xf>
    <xf numFmtId="49" fontId="5" fillId="0" borderId="19" xfId="2" applyNumberFormat="1" applyBorder="1" applyAlignment="1">
      <alignment horizontal="center" vertical="top"/>
    </xf>
    <xf numFmtId="49" fontId="5" fillId="0" borderId="20" xfId="2" applyNumberFormat="1" applyBorder="1" applyAlignment="1">
      <alignment horizontal="center" vertical="top"/>
    </xf>
    <xf numFmtId="0" fontId="5" fillId="0" borderId="18" xfId="2" applyBorder="1" applyAlignment="1">
      <alignment horizontal="left" vertical="top"/>
    </xf>
    <xf numFmtId="0" fontId="5" fillId="0" borderId="19" xfId="2" applyBorder="1" applyAlignment="1">
      <alignment horizontal="left" vertical="top"/>
    </xf>
    <xf numFmtId="0" fontId="5" fillId="0" borderId="20" xfId="2" applyBorder="1" applyAlignment="1">
      <alignment horizontal="left" vertical="top"/>
    </xf>
  </cellXfs>
  <cellStyles count="12">
    <cellStyle name="標準" xfId="0" builtinId="0"/>
    <cellStyle name="標準 2" xfId="1" xr:uid="{9B12FD54-11D0-4E13-AAB8-C2A1BDAD3755}"/>
    <cellStyle name="標準 2 2" xfId="3" xr:uid="{D47C8727-904E-4DF7-9ADE-4447C775D846}"/>
    <cellStyle name="標準 2 2 2" xfId="8" xr:uid="{9EB982D2-9872-4395-B05B-085256021EE0}"/>
    <cellStyle name="標準 2 3" xfId="5" xr:uid="{6C2AAC3B-8714-40AE-BF10-445A2249FD63}"/>
    <cellStyle name="標準 2 3 2" xfId="10" xr:uid="{2707905B-0630-4549-B207-3FA5A92BDF13}"/>
    <cellStyle name="標準 2 4" xfId="6" xr:uid="{4C434248-16C8-463B-B8DE-00CE62C905E3}"/>
    <cellStyle name="標準 3" xfId="2" xr:uid="{F21F5E1B-F6BB-4D1C-A0BB-BA88480E462D}"/>
    <cellStyle name="標準 3 2" xfId="4" xr:uid="{8DCA9DAE-BED7-4E60-89C2-072266F8BD84}"/>
    <cellStyle name="標準 3 2 2" xfId="9" xr:uid="{9B27939E-61FA-4F5C-A420-EA913CE42742}"/>
    <cellStyle name="標準 3 3" xfId="7" xr:uid="{8DB4C626-3E13-49F2-A68A-EE7293A7DF1A}"/>
    <cellStyle name="標準 4" xfId="11" xr:uid="{5DFF3D96-35D4-40F9-9ACA-039D50AF0E17}"/>
  </cellStyles>
  <dxfs count="1171">
    <dxf>
      <font>
        <b/>
        <i val="0"/>
        <color rgb="FF002060"/>
      </font>
    </dxf>
    <dxf>
      <font>
        <b/>
        <i val="0"/>
        <color rgb="FF002060"/>
      </font>
    </dxf>
    <dxf>
      <font>
        <b/>
        <i val="0"/>
        <color rgb="FF002060"/>
      </font>
    </dxf>
    <dxf>
      <font>
        <b/>
        <i val="0"/>
        <color rgb="FFFF0000"/>
      </font>
    </dxf>
    <dxf>
      <fill>
        <patternFill>
          <bgColor rgb="FFFFFF00"/>
        </patternFill>
      </fill>
    </dxf>
    <dxf>
      <font>
        <b/>
        <i val="0"/>
        <color rgb="FFFF0000"/>
      </font>
    </dxf>
    <dxf>
      <fill>
        <patternFill>
          <bgColor rgb="FFFFFF00"/>
        </patternFill>
      </fill>
    </dxf>
    <dxf>
      <font>
        <b/>
        <i val="0"/>
        <color rgb="FFFF0000"/>
      </font>
    </dxf>
    <dxf>
      <fill>
        <patternFill>
          <bgColor rgb="FFFFFF00"/>
        </patternFill>
      </fill>
    </dxf>
    <dxf>
      <font>
        <b/>
        <i val="0"/>
        <color rgb="FFFF0000"/>
      </font>
    </dxf>
    <dxf>
      <fill>
        <patternFill>
          <bgColor rgb="FFFFFF00"/>
        </patternFill>
      </fill>
    </dxf>
    <dxf>
      <font>
        <b/>
        <i val="0"/>
        <color rgb="FFFF0000"/>
      </font>
    </dxf>
    <dxf>
      <fill>
        <patternFill>
          <bgColor rgb="FFFFFF00"/>
        </patternFill>
      </fill>
    </dxf>
    <dxf>
      <fill>
        <patternFill>
          <bgColor rgb="FFFFFF00"/>
        </patternFill>
      </fill>
    </dxf>
    <dxf>
      <font>
        <b/>
        <i val="0"/>
        <color rgb="FFFF0000"/>
      </font>
    </dxf>
    <dxf>
      <font>
        <b val="0"/>
        <i val="0"/>
        <color auto="1"/>
      </font>
      <fill>
        <patternFill>
          <bgColor rgb="FFFFFF00"/>
        </patternFill>
      </fill>
    </dxf>
    <dxf>
      <font>
        <b/>
        <i val="0"/>
        <color rgb="FFFF0000"/>
      </font>
    </dxf>
    <dxf>
      <font>
        <b/>
        <i val="0"/>
        <color rgb="FFFF0000"/>
      </font>
    </dxf>
    <dxf>
      <fill>
        <patternFill>
          <bgColor rgb="FFFFFF00"/>
        </patternFill>
      </fill>
    </dxf>
    <dxf>
      <font>
        <b/>
        <i val="0"/>
        <color rgb="FFFF0000"/>
      </font>
    </dxf>
    <dxf>
      <fill>
        <patternFill>
          <bgColor rgb="FFFFFF00"/>
        </patternFill>
      </fill>
    </dxf>
    <dxf>
      <font>
        <b/>
        <i val="0"/>
        <color rgb="FFFF0000"/>
      </font>
    </dxf>
    <dxf>
      <fill>
        <patternFill>
          <bgColor rgb="FFFFFF00"/>
        </patternFill>
      </fill>
    </dxf>
    <dxf>
      <font>
        <b/>
        <i val="0"/>
        <color rgb="FFFF0000"/>
      </font>
    </dxf>
    <dxf>
      <fill>
        <patternFill>
          <bgColor rgb="FFFFFF00"/>
        </patternFill>
      </fill>
    </dxf>
    <dxf>
      <font>
        <color rgb="FFFF0000"/>
      </font>
    </dxf>
    <dxf>
      <fill>
        <patternFill>
          <bgColor rgb="FFFFFF00"/>
        </patternFill>
      </fill>
    </dxf>
    <dxf>
      <fill>
        <patternFill>
          <bgColor rgb="FFFFFF00"/>
        </patternFill>
      </fill>
    </dxf>
    <dxf>
      <font>
        <b/>
        <i val="0"/>
        <color rgb="FFFF0000"/>
      </font>
    </dxf>
    <dxf>
      <fill>
        <patternFill>
          <bgColor rgb="FFFFFF00"/>
        </patternFill>
      </fill>
    </dxf>
    <dxf>
      <font>
        <b/>
        <i val="0"/>
        <color rgb="FFFF0000"/>
      </font>
    </dxf>
    <dxf>
      <fill>
        <patternFill>
          <bgColor rgb="FFFFFF00"/>
        </patternFill>
      </fill>
    </dxf>
    <dxf>
      <font>
        <b/>
        <i val="0"/>
        <color rgb="FFFF0000"/>
      </font>
    </dxf>
    <dxf>
      <font>
        <b/>
        <i val="0"/>
        <color rgb="FFFF0000"/>
      </font>
    </dxf>
    <dxf>
      <font>
        <b val="0"/>
        <i val="0"/>
        <color auto="1"/>
      </font>
      <fill>
        <patternFill patternType="solid">
          <bgColor rgb="FFFFFF00"/>
        </patternFill>
      </fill>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b/>
        <i val="0"/>
        <color rgb="FFFF0000"/>
      </font>
      <fill>
        <patternFill patternType="none">
          <bgColor auto="1"/>
        </patternFill>
      </fill>
    </dxf>
    <dxf>
      <font>
        <b/>
        <i val="0"/>
        <color rgb="FFFF0000"/>
      </font>
      <fill>
        <patternFill patternType="none">
          <bgColor auto="1"/>
        </patternFill>
      </fill>
    </dxf>
    <dxf>
      <font>
        <color rgb="FFFF0000"/>
      </font>
    </dxf>
    <dxf>
      <font>
        <color rgb="FFFF0000"/>
      </font>
    </dxf>
    <dxf>
      <font>
        <color rgb="FFFF0000"/>
      </font>
    </dxf>
    <dxf>
      <font>
        <color rgb="FFFF0000"/>
      </font>
    </dxf>
    <dxf>
      <font>
        <color rgb="FFFF0000"/>
      </font>
    </dxf>
    <dxf>
      <font>
        <color rgb="FFFF0000"/>
      </font>
    </dxf>
    <dxf>
      <font>
        <color rgb="FFFF0000"/>
      </font>
    </dxf>
    <dxf>
      <font>
        <b val="0"/>
        <i val="0"/>
        <color rgb="FFFF0000"/>
      </font>
    </dxf>
    <dxf>
      <font>
        <color rgb="FFFF0000"/>
      </font>
      <fill>
        <patternFill patternType="none">
          <bgColor auto="1"/>
        </patternFill>
      </fill>
    </dxf>
    <dxf>
      <font>
        <color rgb="FFFF0000"/>
      </font>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color theme="0" tint="-0.34998626667073579"/>
      </font>
    </dxf>
    <dxf>
      <font>
        <b/>
        <i val="0"/>
        <color rgb="FFFF0000"/>
      </font>
      <fill>
        <patternFill patternType="none">
          <bgColor auto="1"/>
        </patternFill>
      </fill>
    </dxf>
    <dxf>
      <font>
        <color theme="0" tint="-0.34998626667073579"/>
      </font>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b val="0"/>
        <i val="0"/>
        <color theme="0" tint="-0.499984740745262"/>
      </font>
      <fill>
        <patternFill patternType="solid"/>
      </fill>
    </dxf>
    <dxf>
      <font>
        <color theme="0" tint="-0.34998626667073579"/>
      </font>
    </dxf>
    <dxf>
      <font>
        <color theme="0" tint="-0.499984740745262"/>
      </font>
    </dxf>
    <dxf>
      <font>
        <color theme="0" tint="-0.499984740745262"/>
      </font>
    </dxf>
    <dxf>
      <font>
        <b val="0"/>
        <i val="0"/>
        <color theme="0" tint="-0.499984740745262"/>
      </font>
    </dxf>
    <dxf>
      <font>
        <b/>
        <i val="0"/>
        <color rgb="FFFF0000"/>
      </font>
      <fill>
        <patternFill patternType="none">
          <bgColor auto="1"/>
        </patternFill>
      </fill>
    </dxf>
    <dxf>
      <font>
        <color theme="0" tint="-0.499984740745262"/>
      </font>
    </dxf>
    <dxf>
      <font>
        <color theme="0" tint="-0.499984740745262"/>
      </font>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002060"/>
      </font>
    </dxf>
    <dxf>
      <font>
        <b/>
        <i val="0"/>
        <color rgb="FF002060"/>
      </font>
    </dxf>
    <dxf>
      <font>
        <b/>
        <i val="0"/>
        <color rgb="FF002060"/>
      </font>
    </dxf>
    <dxf>
      <font>
        <b/>
        <i val="0"/>
        <color rgb="FF002060"/>
      </font>
    </dxf>
    <dxf>
      <font>
        <b/>
        <i val="0"/>
        <color rgb="FF002060"/>
      </font>
    </dxf>
    <dxf>
      <font>
        <b/>
        <i val="0"/>
        <color rgb="FF002060"/>
      </font>
    </dxf>
    <dxf>
      <font>
        <b/>
        <i val="0"/>
        <color rgb="FF002060"/>
      </font>
    </dxf>
    <dxf>
      <font>
        <b/>
        <i val="0"/>
        <color rgb="FF002060"/>
      </font>
    </dxf>
    <dxf>
      <font>
        <b/>
        <i val="0"/>
        <color rgb="FF002060"/>
      </font>
    </dxf>
    <dxf>
      <font>
        <b/>
        <i val="0"/>
        <color rgb="FF002060"/>
      </font>
    </dxf>
    <dxf>
      <font>
        <b/>
        <i val="0"/>
        <color rgb="FF002060"/>
      </font>
    </dxf>
    <dxf>
      <font>
        <b/>
        <i val="0"/>
        <color rgb="FF002060"/>
      </font>
    </dxf>
    <dxf>
      <font>
        <b/>
        <i val="0"/>
        <color rgb="FF002060"/>
      </font>
    </dxf>
    <dxf>
      <font>
        <b/>
        <i val="0"/>
        <color rgb="FF002060"/>
      </font>
    </dxf>
    <dxf>
      <font>
        <b/>
        <i val="0"/>
        <color rgb="FF002060"/>
      </font>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ont>
        <color rgb="FF002060"/>
      </font>
      <fill>
        <patternFill>
          <fgColor theme="4" tint="0.79995117038483843"/>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ont>
        <color rgb="FF002060"/>
      </font>
    </dxf>
    <dxf>
      <font>
        <color rgb="FF002060"/>
      </font>
    </dxf>
    <dxf>
      <font>
        <b val="0"/>
        <i val="0"/>
        <color rgb="FF002060"/>
      </font>
    </dxf>
    <dxf>
      <font>
        <b val="0"/>
        <i val="0"/>
        <color rgb="FF002060"/>
      </font>
    </dxf>
    <dxf>
      <font>
        <color rgb="FF002060"/>
      </font>
    </dxf>
    <dxf>
      <font>
        <color rgb="FF002060"/>
      </font>
    </dxf>
    <dxf>
      <font>
        <color rgb="FF002060"/>
      </font>
    </dxf>
    <dxf>
      <font>
        <color rgb="FF002060"/>
      </font>
    </dxf>
    <dxf>
      <font>
        <color rgb="FF002060"/>
      </font>
    </dxf>
    <dxf>
      <font>
        <color rgb="FF002060"/>
      </font>
    </dxf>
    <dxf>
      <font>
        <color rgb="FF002060"/>
      </font>
    </dxf>
    <dxf>
      <font>
        <color rgb="FF002060"/>
      </font>
    </dxf>
    <dxf>
      <font>
        <color rgb="FF002060"/>
      </font>
    </dxf>
    <dxf>
      <font>
        <color rgb="FF002060"/>
      </font>
    </dxf>
    <dxf>
      <font>
        <color rgb="FF002060"/>
      </font>
    </dxf>
    <dxf>
      <font>
        <b/>
        <i val="0"/>
        <color rgb="FF0070C0"/>
      </font>
    </dxf>
    <dxf>
      <font>
        <b/>
        <i val="0"/>
        <color rgb="FF0070C0"/>
      </font>
    </dxf>
    <dxf>
      <font>
        <b/>
        <i val="0"/>
        <color rgb="FF0070C0"/>
      </font>
    </dxf>
    <dxf>
      <font>
        <b/>
        <i val="0"/>
        <color rgb="FF0070C0"/>
      </font>
    </dxf>
    <dxf>
      <font>
        <b val="0"/>
        <i val="0"/>
        <strike val="0"/>
        <color rgb="FFFF0000"/>
      </font>
    </dxf>
    <dxf>
      <font>
        <b/>
        <i val="0"/>
        <strike val="0"/>
        <color rgb="FF0070C0"/>
      </font>
    </dxf>
    <dxf>
      <font>
        <b/>
        <i val="0"/>
        <strike val="0"/>
        <color rgb="FF0070C0"/>
      </font>
    </dxf>
    <dxf>
      <font>
        <b/>
        <i val="0"/>
        <color rgb="FF0070C0"/>
      </font>
    </dxf>
    <dxf>
      <font>
        <b/>
        <i val="0"/>
        <color rgb="FF0070C0"/>
      </font>
      <fill>
        <patternFill patternType="none">
          <bgColor auto="1"/>
        </patternFill>
      </fill>
    </dxf>
    <dxf>
      <font>
        <b val="0"/>
        <i val="0"/>
        <strike val="0"/>
        <color rgb="FF0070C0"/>
      </font>
    </dxf>
    <dxf>
      <font>
        <color rgb="FF0070C0"/>
      </font>
    </dxf>
    <dxf>
      <font>
        <b val="0"/>
        <i val="0"/>
        <strike val="0"/>
        <color rgb="FF0070C0"/>
      </font>
    </dxf>
    <dxf>
      <font>
        <b/>
        <i val="0"/>
        <strike val="0"/>
        <color rgb="FF0070C0"/>
      </font>
    </dxf>
    <dxf>
      <font>
        <b/>
        <i val="0"/>
        <color rgb="FF0070C0"/>
      </font>
    </dxf>
    <dxf>
      <font>
        <b val="0"/>
        <i val="0"/>
        <strike val="0"/>
        <color rgb="FF0070C0"/>
      </font>
    </dxf>
    <dxf>
      <font>
        <b/>
        <i val="0"/>
        <color rgb="FF0070C0"/>
      </font>
    </dxf>
    <dxf>
      <font>
        <b/>
        <i val="0"/>
        <color rgb="FF0070C0"/>
      </font>
    </dxf>
    <dxf>
      <font>
        <b/>
        <i val="0"/>
        <color rgb="FF0070C0"/>
      </font>
    </dxf>
    <dxf>
      <font>
        <b/>
        <i val="0"/>
        <color rgb="FF0070C0"/>
      </font>
    </dxf>
    <dxf>
      <font>
        <b/>
        <i val="0"/>
        <color rgb="FF0070C0"/>
      </font>
    </dxf>
    <dxf>
      <fill>
        <patternFill>
          <bgColor theme="8" tint="0.79998168889431442"/>
        </patternFill>
      </fill>
    </dxf>
    <dxf>
      <fill>
        <patternFill patternType="none">
          <bgColor auto="1"/>
        </patternFill>
      </fill>
    </dxf>
    <dxf>
      <font>
        <b/>
        <i val="0"/>
        <color rgb="FF0070C0"/>
      </font>
    </dxf>
    <dxf>
      <font>
        <b/>
        <i val="0"/>
        <color rgb="FF0070C0"/>
      </font>
    </dxf>
    <dxf>
      <font>
        <b/>
        <i val="0"/>
        <strike val="0"/>
        <color rgb="FF0070C0"/>
      </font>
    </dxf>
    <dxf>
      <font>
        <b/>
        <i val="0"/>
        <color rgb="FF0070C0"/>
      </font>
    </dxf>
    <dxf>
      <font>
        <b/>
        <i val="0"/>
        <strike val="0"/>
        <color rgb="FF0070C0"/>
      </font>
    </dxf>
    <dxf>
      <font>
        <b/>
        <i val="0"/>
        <strike val="0"/>
        <color rgb="FF0070C0"/>
      </font>
    </dxf>
    <dxf>
      <font>
        <b/>
        <i val="0"/>
        <color theme="5" tint="-0.499984740745262"/>
      </font>
    </dxf>
    <dxf>
      <font>
        <b/>
        <i val="0"/>
        <color rgb="FF002060"/>
      </font>
    </dxf>
    <dxf>
      <font>
        <b/>
        <i val="0"/>
        <color rgb="FF0070C0"/>
      </font>
    </dxf>
    <dxf>
      <fill>
        <patternFill patternType="none">
          <bgColor auto="1"/>
        </patternFill>
      </fill>
    </dxf>
    <dxf>
      <fill>
        <patternFill>
          <bgColor theme="8" tint="0.79998168889431442"/>
        </patternFill>
      </fill>
    </dxf>
    <dxf>
      <font>
        <b/>
        <i val="0"/>
        <color rgb="FF0070C0"/>
      </font>
    </dxf>
    <dxf>
      <font>
        <b/>
        <i val="0"/>
        <color rgb="FF0070C0"/>
      </font>
      <fill>
        <patternFill patternType="none">
          <bgColor auto="1"/>
        </patternFill>
      </fill>
    </dxf>
    <dxf>
      <font>
        <b/>
        <i val="0"/>
        <color theme="5" tint="-0.499984740745262"/>
      </font>
    </dxf>
    <dxf>
      <font>
        <b/>
        <i val="0"/>
        <color rgb="FF002060"/>
      </font>
    </dxf>
    <dxf>
      <font>
        <b/>
        <i val="0"/>
        <color rgb="FF0070C0"/>
      </font>
    </dxf>
    <dxf>
      <fill>
        <patternFill>
          <bgColor theme="8" tint="0.79998168889431442"/>
        </patternFill>
      </fill>
    </dxf>
    <dxf>
      <fill>
        <patternFill patternType="none">
          <bgColor auto="1"/>
        </patternFill>
      </fill>
    </dxf>
    <dxf>
      <font>
        <b/>
        <i val="0"/>
        <color rgb="FF0070C0"/>
      </font>
    </dxf>
    <dxf>
      <fill>
        <patternFill patternType="none">
          <bgColor auto="1"/>
        </patternFill>
      </fill>
    </dxf>
    <dxf>
      <fill>
        <patternFill>
          <bgColor theme="8" tint="0.79998168889431442"/>
        </patternFill>
      </fill>
    </dxf>
    <dxf>
      <font>
        <b/>
        <i val="0"/>
        <color rgb="FF0070C0"/>
      </font>
    </dxf>
    <dxf>
      <fill>
        <patternFill patternType="none">
          <bgColor auto="1"/>
        </patternFill>
      </fill>
    </dxf>
    <dxf>
      <fill>
        <patternFill>
          <bgColor theme="8" tint="0.79998168889431442"/>
        </patternFill>
      </fill>
    </dxf>
    <dxf>
      <font>
        <b/>
        <i val="0"/>
        <color rgb="FF0070C0"/>
      </font>
    </dxf>
    <dxf>
      <font>
        <b/>
        <i val="0"/>
        <color theme="5" tint="-0.499984740745262"/>
      </font>
    </dxf>
    <dxf>
      <font>
        <b/>
        <i val="0"/>
        <color rgb="FF002060"/>
      </font>
    </dxf>
    <dxf>
      <fill>
        <patternFill patternType="none">
          <bgColor auto="1"/>
        </patternFill>
      </fill>
    </dxf>
    <dxf>
      <fill>
        <patternFill>
          <bgColor theme="8" tint="0.79998168889431442"/>
        </patternFill>
      </fill>
    </dxf>
    <dxf>
      <font>
        <b/>
        <i val="0"/>
        <color rgb="FF0070C0"/>
      </font>
    </dxf>
    <dxf>
      <font>
        <b/>
        <i val="0"/>
        <color rgb="FF002060"/>
      </font>
    </dxf>
    <dxf>
      <fill>
        <patternFill patternType="none">
          <bgColor auto="1"/>
        </patternFill>
      </fill>
    </dxf>
    <dxf>
      <fill>
        <patternFill>
          <bgColor theme="8" tint="0.79998168889431442"/>
        </patternFill>
      </fill>
    </dxf>
    <dxf>
      <font>
        <b/>
        <i val="0"/>
        <color rgb="FF0070C0"/>
      </font>
    </dxf>
    <dxf>
      <fill>
        <patternFill patternType="none">
          <bgColor auto="1"/>
        </patternFill>
      </fill>
    </dxf>
    <dxf>
      <fill>
        <patternFill>
          <bgColor theme="8" tint="0.79998168889431442"/>
        </patternFill>
      </fill>
    </dxf>
    <dxf>
      <font>
        <b/>
        <i val="0"/>
        <color rgb="FF0070C0"/>
      </font>
    </dxf>
    <dxf>
      <fill>
        <patternFill patternType="none">
          <bgColor auto="1"/>
        </patternFill>
      </fill>
    </dxf>
    <dxf>
      <fill>
        <patternFill>
          <bgColor theme="8" tint="0.79998168889431442"/>
        </patternFill>
      </fill>
    </dxf>
    <dxf>
      <font>
        <b/>
        <i val="0"/>
        <color rgb="FF0070C0"/>
      </font>
    </dxf>
    <dxf>
      <fill>
        <patternFill>
          <bgColor theme="8" tint="0.79998168889431442"/>
        </patternFill>
      </fill>
    </dxf>
    <dxf>
      <fill>
        <patternFill patternType="none">
          <bgColor auto="1"/>
        </patternFill>
      </fill>
    </dxf>
    <dxf>
      <font>
        <b/>
        <i val="0"/>
        <color rgb="FF0070C0"/>
      </font>
      <fill>
        <patternFill patternType="none">
          <bgColor auto="1"/>
        </patternFill>
      </fill>
    </dxf>
    <dxf>
      <font>
        <b/>
        <i val="0"/>
        <color theme="5" tint="-0.499984740745262"/>
      </font>
    </dxf>
    <dxf>
      <font>
        <b/>
        <i val="0"/>
        <color rgb="FF002060"/>
      </font>
    </dxf>
    <dxf>
      <fill>
        <patternFill patternType="none">
          <bgColor auto="1"/>
        </patternFill>
      </fill>
    </dxf>
    <dxf>
      <fill>
        <patternFill>
          <bgColor theme="8" tint="0.79998168889431442"/>
        </patternFill>
      </fill>
    </dxf>
    <dxf>
      <font>
        <b/>
        <i val="0"/>
        <color rgb="FF0070C0"/>
      </font>
    </dxf>
    <dxf>
      <fill>
        <patternFill patternType="none">
          <bgColor auto="1"/>
        </patternFill>
      </fill>
    </dxf>
    <dxf>
      <fill>
        <patternFill>
          <bgColor theme="8" tint="0.79998168889431442"/>
        </patternFill>
      </fill>
    </dxf>
    <dxf>
      <font>
        <b/>
        <i val="0"/>
        <color rgb="FF0070C0"/>
      </font>
    </dxf>
    <dxf>
      <fill>
        <patternFill patternType="none">
          <bgColor auto="1"/>
        </patternFill>
      </fill>
    </dxf>
    <dxf>
      <fill>
        <patternFill>
          <bgColor theme="8" tint="0.79998168889431442"/>
        </patternFill>
      </fill>
    </dxf>
    <dxf>
      <font>
        <b/>
        <i val="0"/>
        <color rgb="FF0070C0"/>
      </font>
    </dxf>
    <dxf>
      <fill>
        <patternFill patternType="none">
          <bgColor auto="1"/>
        </patternFill>
      </fill>
    </dxf>
    <dxf>
      <fill>
        <patternFill>
          <bgColor theme="8" tint="0.79998168889431442"/>
        </patternFill>
      </fill>
    </dxf>
    <dxf>
      <font>
        <b/>
        <i val="0"/>
        <color rgb="FF0070C0"/>
      </font>
    </dxf>
    <dxf>
      <fill>
        <patternFill>
          <bgColor theme="8" tint="0.79998168889431442"/>
        </patternFill>
      </fill>
    </dxf>
    <dxf>
      <fill>
        <patternFill patternType="none">
          <bgColor auto="1"/>
        </patternFill>
      </fill>
    </dxf>
    <dxf>
      <font>
        <b/>
        <i val="0"/>
        <color rgb="FF0070C0"/>
      </font>
    </dxf>
    <dxf>
      <font>
        <b/>
        <i val="0"/>
        <color theme="5" tint="-0.499984740745262"/>
      </font>
    </dxf>
    <dxf>
      <font>
        <b/>
        <i val="0"/>
        <color rgb="FF002060"/>
      </font>
    </dxf>
    <dxf>
      <fill>
        <patternFill>
          <bgColor theme="8" tint="0.79998168889431442"/>
        </patternFill>
      </fill>
    </dxf>
    <dxf>
      <fill>
        <patternFill patternType="none">
          <bgColor auto="1"/>
        </patternFill>
      </fill>
    </dxf>
    <dxf>
      <font>
        <b/>
        <i val="0"/>
        <color rgb="FF0070C0"/>
      </font>
    </dxf>
    <dxf>
      <font>
        <b/>
        <i val="0"/>
        <color rgb="FF0070C0"/>
      </font>
    </dxf>
    <dxf>
      <font>
        <b/>
        <i val="0"/>
        <color theme="5" tint="-0.499984740745262"/>
      </font>
    </dxf>
    <dxf>
      <font>
        <b/>
        <i val="0"/>
        <color rgb="FF002060"/>
      </font>
    </dxf>
    <dxf>
      <fill>
        <patternFill patternType="none">
          <bgColor auto="1"/>
        </patternFill>
      </fill>
    </dxf>
    <dxf>
      <fill>
        <patternFill>
          <bgColor theme="8" tint="0.79998168889431442"/>
        </patternFill>
      </fill>
    </dxf>
    <dxf>
      <font>
        <b/>
        <i val="0"/>
        <color rgb="FF0070C0"/>
      </font>
    </dxf>
    <dxf>
      <font>
        <b/>
        <i val="0"/>
        <color rgb="FF0070C0"/>
      </font>
      <fill>
        <patternFill patternType="none">
          <bgColor auto="1"/>
        </patternFill>
      </fill>
    </dxf>
    <dxf>
      <fill>
        <patternFill patternType="none">
          <bgColor auto="1"/>
        </patternFill>
      </fill>
    </dxf>
    <dxf>
      <fill>
        <patternFill>
          <bgColor theme="8" tint="0.79998168889431442"/>
        </patternFill>
      </fill>
    </dxf>
    <dxf>
      <font>
        <b/>
        <i val="0"/>
        <color rgb="FF0070C0"/>
      </font>
      <fill>
        <patternFill patternType="none">
          <bgColor auto="1"/>
        </patternFill>
      </fill>
    </dxf>
    <dxf>
      <font>
        <b/>
        <i val="0"/>
        <color rgb="FF0070C0"/>
      </font>
    </dxf>
    <dxf>
      <font>
        <b/>
        <i val="0"/>
        <color theme="5" tint="-0.499984740745262"/>
      </font>
    </dxf>
    <dxf>
      <font>
        <b/>
        <i val="0"/>
        <color rgb="FF002060"/>
      </font>
    </dxf>
    <dxf>
      <font>
        <b/>
        <i val="0"/>
        <color rgb="FF0070C0"/>
      </font>
    </dxf>
    <dxf>
      <fill>
        <patternFill>
          <bgColor theme="8" tint="0.79998168889431442"/>
        </patternFill>
      </fill>
    </dxf>
    <dxf>
      <fill>
        <patternFill patternType="none">
          <bgColor auto="1"/>
        </patternFill>
      </fill>
    </dxf>
    <dxf>
      <font>
        <b/>
        <i val="0"/>
        <color rgb="FF0070C0"/>
      </font>
    </dxf>
    <dxf>
      <fill>
        <patternFill>
          <bgColor theme="8" tint="0.79998168889431442"/>
        </patternFill>
      </fill>
    </dxf>
    <dxf>
      <fill>
        <patternFill patternType="none">
          <bgColor auto="1"/>
        </patternFill>
      </fill>
    </dxf>
    <dxf>
      <font>
        <b/>
        <i val="0"/>
        <color rgb="FF0070C0"/>
      </font>
    </dxf>
    <dxf>
      <fill>
        <patternFill patternType="none">
          <bgColor auto="1"/>
        </patternFill>
      </fill>
    </dxf>
    <dxf>
      <fill>
        <patternFill>
          <bgColor theme="8" tint="0.79998168889431442"/>
        </patternFill>
      </fill>
    </dxf>
    <dxf>
      <font>
        <b/>
        <i val="0"/>
        <color rgb="FF0070C0"/>
      </font>
    </dxf>
    <dxf>
      <fill>
        <patternFill patternType="none">
          <bgColor auto="1"/>
        </patternFill>
      </fill>
    </dxf>
    <dxf>
      <font>
        <color auto="1"/>
      </font>
      <fill>
        <patternFill>
          <bgColor theme="8" tint="0.79998168889431442"/>
        </patternFill>
      </fill>
    </dxf>
    <dxf>
      <font>
        <b/>
        <i val="0"/>
        <color rgb="FF0070C0"/>
      </font>
    </dxf>
    <dxf>
      <font>
        <b/>
        <i val="0"/>
        <color theme="5" tint="-0.499984740745262"/>
      </font>
    </dxf>
    <dxf>
      <font>
        <b/>
        <i val="0"/>
        <color rgb="FF002060"/>
      </font>
    </dxf>
    <dxf>
      <fill>
        <patternFill patternType="none">
          <bgColor auto="1"/>
        </patternFill>
      </fill>
    </dxf>
    <dxf>
      <font>
        <b/>
        <i val="0"/>
        <color rgb="FF0070C0"/>
      </font>
    </dxf>
    <dxf>
      <font>
        <b/>
        <i val="0"/>
        <color rgb="FF0070C0"/>
      </font>
    </dxf>
    <dxf>
      <font>
        <b/>
        <i val="0"/>
        <strike val="0"/>
        <color rgb="FF0070C0"/>
      </font>
    </dxf>
    <dxf>
      <font>
        <b/>
        <i val="0"/>
        <color theme="5" tint="-0.499984740745262"/>
      </font>
    </dxf>
    <dxf>
      <font>
        <b/>
        <i val="0"/>
        <color rgb="FF0070C0"/>
      </font>
    </dxf>
    <dxf>
      <fill>
        <patternFill>
          <bgColor theme="8" tint="0.79998168889431442"/>
        </patternFill>
      </fill>
    </dxf>
    <dxf>
      <fill>
        <patternFill patternType="none">
          <bgColor auto="1"/>
        </patternFill>
      </fill>
    </dxf>
    <dxf>
      <font>
        <b/>
        <i val="0"/>
        <strike val="0"/>
        <color rgb="FF0070C0"/>
      </font>
    </dxf>
    <dxf>
      <font>
        <b/>
        <i val="0"/>
        <strike val="0"/>
        <color rgb="FF0070C0"/>
      </font>
    </dxf>
    <dxf>
      <font>
        <color theme="0" tint="-0.34998626667073579"/>
      </font>
    </dxf>
    <dxf>
      <font>
        <b/>
        <i val="0"/>
        <color theme="5" tint="-0.499984740745262"/>
      </font>
    </dxf>
    <dxf>
      <font>
        <b/>
        <i val="0"/>
        <color rgb="FF002060"/>
      </font>
    </dxf>
    <dxf>
      <font>
        <b/>
        <i val="0"/>
        <color rgb="FF0070C0"/>
      </font>
    </dxf>
    <dxf>
      <fill>
        <patternFill patternType="none">
          <bgColor auto="1"/>
        </patternFill>
      </fill>
    </dxf>
    <dxf>
      <fill>
        <patternFill>
          <bgColor theme="4" tint="0.79998168889431442"/>
        </patternFill>
      </fill>
    </dxf>
    <dxf>
      <font>
        <b/>
        <i val="0"/>
        <color rgb="FF0070C0"/>
      </font>
    </dxf>
    <dxf>
      <fill>
        <patternFill>
          <bgColor theme="8" tint="0.79998168889431442"/>
        </patternFill>
      </fill>
    </dxf>
    <dxf>
      <fill>
        <patternFill patternType="none">
          <bgColor auto="1"/>
        </patternFill>
      </fill>
    </dxf>
    <dxf>
      <fill>
        <patternFill patternType="none">
          <bgColor auto="1"/>
        </patternFill>
      </fill>
    </dxf>
    <dxf>
      <fill>
        <patternFill>
          <bgColor theme="8" tint="0.79998168889431442"/>
        </patternFill>
      </fill>
    </dxf>
    <dxf>
      <font>
        <b/>
        <i val="0"/>
        <color rgb="FF0070C0"/>
      </font>
    </dxf>
    <dxf>
      <fill>
        <patternFill>
          <bgColor theme="8" tint="0.79998168889431442"/>
        </patternFill>
      </fill>
    </dxf>
    <dxf>
      <fill>
        <patternFill patternType="none">
          <bgColor auto="1"/>
        </patternFill>
      </fill>
    </dxf>
    <dxf>
      <font>
        <b/>
        <i val="0"/>
        <strike val="0"/>
        <color rgb="FF0070C0"/>
      </font>
      <fill>
        <patternFill patternType="none">
          <fgColor auto="1"/>
          <bgColor auto="1"/>
        </patternFill>
      </fill>
    </dxf>
    <dxf>
      <fill>
        <patternFill>
          <bgColor theme="8" tint="0.79998168889431442"/>
        </patternFill>
      </fill>
    </dxf>
    <dxf>
      <fill>
        <patternFill patternType="none">
          <bgColor auto="1"/>
        </patternFill>
      </fill>
    </dxf>
    <dxf>
      <font>
        <b/>
        <i val="0"/>
        <color rgb="FF0070C0"/>
      </font>
    </dxf>
    <dxf>
      <font>
        <b/>
        <i val="0"/>
        <color theme="5" tint="-0.499984740745262"/>
      </font>
    </dxf>
    <dxf>
      <font>
        <b/>
        <i val="0"/>
        <color rgb="FF002060"/>
      </font>
    </dxf>
    <dxf>
      <fill>
        <patternFill>
          <bgColor theme="8" tint="0.79998168889431442"/>
        </patternFill>
      </fill>
    </dxf>
    <dxf>
      <fill>
        <patternFill patternType="none">
          <bgColor auto="1"/>
        </patternFill>
      </fill>
    </dxf>
    <dxf>
      <font>
        <b/>
        <i val="0"/>
        <color rgb="FF0070C0"/>
      </font>
    </dxf>
    <dxf>
      <font>
        <b/>
        <i val="0"/>
        <color rgb="FF002060"/>
      </font>
    </dxf>
    <dxf>
      <font>
        <b/>
        <i val="0"/>
        <strike val="0"/>
        <color rgb="FF0070C0"/>
      </font>
    </dxf>
    <dxf>
      <fill>
        <patternFill patternType="none">
          <bgColor auto="1"/>
        </patternFill>
      </fill>
    </dxf>
    <dxf>
      <fill>
        <patternFill>
          <bgColor theme="8" tint="0.79998168889431442"/>
        </patternFill>
      </fill>
    </dxf>
    <dxf>
      <font>
        <b/>
        <i val="0"/>
        <color rgb="FF0070C0"/>
      </font>
    </dxf>
    <dxf>
      <font>
        <b/>
        <i val="0"/>
        <color rgb="FF002060"/>
      </font>
    </dxf>
    <dxf>
      <font>
        <b/>
        <i val="0"/>
        <color rgb="FF002060"/>
      </font>
    </dxf>
    <dxf>
      <font>
        <b/>
        <i val="0"/>
        <color rgb="FF002060"/>
      </font>
    </dxf>
    <dxf>
      <font>
        <color theme="0" tint="-0.499984740745262"/>
      </font>
      <fill>
        <patternFill patternType="none">
          <bgColor auto="1"/>
        </patternFill>
      </fill>
    </dxf>
    <dxf>
      <font>
        <color theme="0" tint="-0.34998626667073579"/>
      </font>
    </dxf>
    <dxf>
      <font>
        <color theme="0" tint="-0.499984740745262"/>
      </font>
    </dxf>
    <dxf>
      <font>
        <color theme="0" tint="-0.34998626667073579"/>
      </font>
    </dxf>
    <dxf>
      <font>
        <color theme="0" tint="-0.499984740745262"/>
      </font>
    </dxf>
    <dxf>
      <font>
        <color theme="0" tint="-0.34998626667073579"/>
      </font>
    </dxf>
    <dxf>
      <font>
        <color theme="0" tint="-0.499984740745262"/>
      </font>
    </dxf>
    <dxf>
      <font>
        <color theme="0" tint="-0.499984740745262"/>
      </font>
    </dxf>
    <dxf>
      <font>
        <color theme="0" tint="-0.499984740745262"/>
      </font>
    </dxf>
    <dxf>
      <font>
        <color theme="0" tint="-0.34998626667073579"/>
      </font>
    </dxf>
    <dxf>
      <font>
        <color theme="0" tint="-0.499984740745262"/>
      </font>
    </dxf>
    <dxf>
      <font>
        <color theme="0" tint="-0.499984740745262"/>
      </font>
    </dxf>
    <dxf>
      <font>
        <color theme="0" tint="-0.499984740745262"/>
      </font>
    </dxf>
    <dxf>
      <font>
        <color theme="0" tint="-0.34998626667073579"/>
      </font>
    </dxf>
    <dxf>
      <font>
        <color theme="0" tint="-0.499984740745262"/>
      </font>
    </dxf>
    <dxf>
      <font>
        <color theme="0" tint="-0.34998626667073579"/>
      </font>
    </dxf>
    <dxf>
      <font>
        <color theme="0" tint="-0.499984740745262"/>
      </font>
    </dxf>
    <dxf>
      <font>
        <color theme="0" tint="-0.499984740745262"/>
      </font>
    </dxf>
    <dxf>
      <font>
        <color theme="0" tint="-0.34998626667073579"/>
      </font>
    </dxf>
    <dxf>
      <font>
        <color theme="0" tint="-0.499984740745262"/>
      </font>
    </dxf>
    <dxf>
      <font>
        <color theme="0" tint="-0.34998626667073579"/>
      </font>
    </dxf>
    <dxf>
      <font>
        <color theme="0" tint="-0.34998626667073579"/>
      </font>
    </dxf>
    <dxf>
      <font>
        <color theme="0" tint="-0.499984740745262"/>
      </font>
    </dxf>
    <dxf>
      <font>
        <color theme="0" tint="-0.34998626667073579"/>
      </font>
    </dxf>
    <dxf>
      <font>
        <color theme="0" tint="-0.34998626667073579"/>
      </font>
    </dxf>
    <dxf>
      <font>
        <color theme="0" tint="-0.34998626667073579"/>
      </font>
    </dxf>
    <dxf>
      <font>
        <color theme="0" tint="-0.34998626667073579"/>
      </font>
    </dxf>
    <dxf>
      <font>
        <color theme="0" tint="-0.499984740745262"/>
      </font>
    </dxf>
    <dxf>
      <font>
        <color theme="0" tint="-0.499984740745262"/>
      </font>
    </dxf>
    <dxf>
      <font>
        <color theme="0" tint="-0.499984740745262"/>
      </font>
    </dxf>
    <dxf>
      <font>
        <b/>
        <i val="0"/>
        <color rgb="FF0070C0"/>
      </font>
    </dxf>
    <dxf>
      <font>
        <strike/>
        <color theme="0" tint="-0.499984740745262"/>
      </font>
    </dxf>
    <dxf>
      <font>
        <b/>
        <i val="0"/>
        <color rgb="FF0070C0"/>
      </font>
    </dxf>
    <dxf>
      <fill>
        <patternFill patternType="none">
          <bgColor auto="1"/>
        </patternFill>
      </fill>
    </dxf>
    <dxf>
      <font>
        <strike val="0"/>
      </font>
      <fill>
        <patternFill>
          <bgColor theme="8" tint="0.59996337778862885"/>
        </patternFill>
      </fill>
    </dxf>
    <dxf>
      <font>
        <strike val="0"/>
      </font>
      <fill>
        <patternFill patternType="none">
          <bgColor auto="1"/>
        </patternFill>
      </fill>
    </dxf>
    <dxf>
      <font>
        <b val="0"/>
        <i val="0"/>
        <color rgb="FF002060"/>
      </font>
    </dxf>
    <dxf>
      <font>
        <b/>
        <i val="0"/>
        <color rgb="FF0070C0"/>
      </font>
    </dxf>
    <dxf>
      <font>
        <b val="0"/>
        <i val="0"/>
        <color rgb="FF002060"/>
      </font>
    </dxf>
    <dxf>
      <font>
        <b/>
        <i val="0"/>
        <color rgb="FF0070C0"/>
      </font>
    </dxf>
    <dxf>
      <fill>
        <patternFill>
          <bgColor theme="8" tint="0.59996337778862885"/>
        </patternFill>
      </fill>
    </dxf>
    <dxf>
      <font>
        <b val="0"/>
        <i val="0"/>
        <color auto="1"/>
      </font>
      <fill>
        <patternFill patternType="none">
          <bgColor auto="1"/>
        </patternFill>
      </fill>
    </dxf>
    <dxf>
      <font>
        <b val="0"/>
        <i val="0"/>
        <color rgb="FF002060"/>
      </font>
    </dxf>
    <dxf>
      <font>
        <b/>
        <i val="0"/>
        <color rgb="FF0070C0"/>
      </font>
    </dxf>
    <dxf>
      <fill>
        <patternFill>
          <bgColor theme="8" tint="0.59996337778862885"/>
        </patternFill>
      </fill>
    </dxf>
    <dxf>
      <fill>
        <patternFill patternType="none">
          <bgColor auto="1"/>
        </patternFill>
      </fill>
    </dxf>
    <dxf>
      <font>
        <b val="0"/>
        <i val="0"/>
        <color rgb="FF002060"/>
      </font>
    </dxf>
    <dxf>
      <font>
        <b/>
        <i val="0"/>
        <color rgb="FF0070C0"/>
      </font>
    </dxf>
    <dxf>
      <font>
        <b val="0"/>
        <i val="0"/>
        <color rgb="FF002060"/>
      </font>
    </dxf>
    <dxf>
      <font>
        <b/>
        <i val="0"/>
        <color rgb="FF0070C0"/>
      </font>
    </dxf>
    <dxf>
      <font>
        <b val="0"/>
        <i val="0"/>
        <color rgb="FF002060"/>
      </font>
    </dxf>
    <dxf>
      <font>
        <b/>
        <i val="0"/>
        <color rgb="FF0070C0"/>
      </font>
    </dxf>
    <dxf>
      <font>
        <b val="0"/>
        <i val="0"/>
        <color rgb="FF002060"/>
      </font>
    </dxf>
    <dxf>
      <font>
        <b/>
        <i val="0"/>
        <color rgb="FF0070C0"/>
      </font>
    </dxf>
    <dxf>
      <font>
        <b val="0"/>
        <i val="0"/>
        <color rgb="FF002060"/>
      </font>
    </dxf>
    <dxf>
      <font>
        <b/>
        <i val="0"/>
        <color rgb="FF0070C0"/>
      </font>
    </dxf>
    <dxf>
      <fill>
        <patternFill>
          <bgColor theme="8" tint="0.59996337778862885"/>
        </patternFill>
      </fill>
    </dxf>
    <dxf>
      <fill>
        <patternFill patternType="none">
          <bgColor auto="1"/>
        </patternFill>
      </fill>
    </dxf>
    <dxf>
      <font>
        <b val="0"/>
        <i val="0"/>
        <color rgb="FF002060"/>
      </font>
    </dxf>
    <dxf>
      <fill>
        <patternFill patternType="none">
          <bgColor auto="1"/>
        </patternFill>
      </fill>
    </dxf>
    <dxf>
      <fill>
        <patternFill>
          <bgColor theme="8" tint="0.59996337778862885"/>
        </patternFill>
      </fill>
    </dxf>
    <dxf>
      <fill>
        <patternFill patternType="none">
          <bgColor auto="1"/>
        </patternFill>
      </fill>
    </dxf>
    <dxf>
      <fill>
        <patternFill>
          <bgColor theme="8" tint="0.59996337778862885"/>
        </patternFill>
      </fill>
    </dxf>
    <dxf>
      <font>
        <strike val="0"/>
      </font>
      <fill>
        <patternFill patternType="none">
          <bgColor auto="1"/>
        </patternFill>
      </fill>
    </dxf>
    <dxf>
      <font>
        <b val="0"/>
        <i val="0"/>
        <strike val="0"/>
        <color auto="1"/>
      </font>
      <fill>
        <patternFill patternType="solid">
          <bgColor theme="8" tint="0.59996337778862885"/>
        </patternFill>
      </fill>
    </dxf>
    <dxf>
      <font>
        <strike val="0"/>
      </font>
      <fill>
        <patternFill patternType="none">
          <bgColor auto="1"/>
        </patternFill>
      </fill>
    </dxf>
    <dxf>
      <font>
        <b val="0"/>
        <i val="0"/>
        <strike val="0"/>
        <color auto="1"/>
      </font>
      <fill>
        <patternFill patternType="solid">
          <bgColor theme="8" tint="0.59996337778862885"/>
        </patternFill>
      </fill>
    </dxf>
    <dxf>
      <font>
        <b val="0"/>
        <i val="0"/>
        <color rgb="FF002060"/>
      </font>
    </dxf>
    <dxf>
      <font>
        <b/>
        <i val="0"/>
        <color rgb="FF0070C0"/>
      </font>
    </dxf>
    <dxf>
      <font>
        <b val="0"/>
        <i val="0"/>
        <color rgb="FF002060"/>
      </font>
    </dxf>
    <dxf>
      <font>
        <b val="0"/>
        <i val="0"/>
        <color rgb="FF002060"/>
      </font>
    </dxf>
    <dxf>
      <font>
        <b val="0"/>
        <i val="0"/>
        <color rgb="FF002060"/>
      </font>
    </dxf>
    <dxf>
      <font>
        <b val="0"/>
        <i val="0"/>
        <color rgb="FF002060"/>
      </font>
    </dxf>
    <dxf>
      <fill>
        <patternFill patternType="lightGray">
          <fgColor rgb="FF0070C0"/>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color theme="0" tint="-0.499984740745262"/>
      </font>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ont>
        <color rgb="FF002060"/>
      </font>
      <fill>
        <patternFill>
          <fgColor theme="4" tint="0.79995117038483843"/>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ont>
        <b/>
        <i val="0"/>
        <color rgb="FF0070C0"/>
      </font>
    </dxf>
    <dxf>
      <font>
        <b/>
        <i val="0"/>
        <color rgb="FF0070C0"/>
      </font>
    </dxf>
    <dxf>
      <font>
        <b/>
        <i val="0"/>
        <strike val="0"/>
        <color rgb="FF0070C0"/>
      </font>
    </dxf>
    <dxf>
      <font>
        <b val="0"/>
        <i val="0"/>
        <strike val="0"/>
        <color rgb="FFFF0000"/>
      </font>
    </dxf>
    <dxf>
      <font>
        <b/>
        <i val="0"/>
        <strike val="0"/>
        <color rgb="FF0070C0"/>
      </font>
    </dxf>
    <dxf>
      <font>
        <b/>
        <i val="0"/>
        <color rgb="FF0070C0"/>
      </font>
    </dxf>
    <dxf>
      <font>
        <b/>
        <i val="0"/>
        <color rgb="FF0070C0"/>
      </font>
      <fill>
        <patternFill patternType="none">
          <bgColor auto="1"/>
        </patternFill>
      </fill>
    </dxf>
    <dxf>
      <font>
        <b val="0"/>
        <i val="0"/>
        <strike val="0"/>
        <color rgb="FF0070C0"/>
      </font>
    </dxf>
    <dxf>
      <font>
        <color rgb="FF0070C0"/>
      </font>
    </dxf>
    <dxf>
      <font>
        <b val="0"/>
        <i val="0"/>
        <strike val="0"/>
        <color rgb="FF0070C0"/>
      </font>
    </dxf>
    <dxf>
      <font>
        <b/>
        <i val="0"/>
        <strike val="0"/>
        <color rgb="FF0070C0"/>
      </font>
    </dxf>
    <dxf>
      <font>
        <b/>
        <i val="0"/>
        <color rgb="FF0070C0"/>
      </font>
    </dxf>
    <dxf>
      <font>
        <b val="0"/>
        <i val="0"/>
        <strike val="0"/>
        <color rgb="FF0070C0"/>
      </font>
    </dxf>
    <dxf>
      <font>
        <b/>
        <i val="0"/>
        <color rgb="FF0070C0"/>
      </font>
    </dxf>
    <dxf>
      <font>
        <b/>
        <i val="0"/>
        <color rgb="FF0070C0"/>
      </font>
      <fill>
        <patternFill patternType="none">
          <bgColor auto="1"/>
        </patternFill>
      </fill>
    </dxf>
    <dxf>
      <fill>
        <patternFill patternType="none">
          <bgColor auto="1"/>
        </patternFill>
      </fill>
    </dxf>
    <dxf>
      <fill>
        <patternFill>
          <bgColor theme="8" tint="0.79998168889431442"/>
        </patternFill>
      </fill>
    </dxf>
    <dxf>
      <font>
        <b/>
        <i val="0"/>
        <color rgb="FF0070C0"/>
      </font>
    </dxf>
    <dxf>
      <font>
        <b/>
        <i val="0"/>
        <color rgb="FF0070C0"/>
      </font>
    </dxf>
    <dxf>
      <font>
        <b/>
        <i val="0"/>
        <strike val="0"/>
        <color rgb="FF0070C0"/>
      </font>
    </dxf>
    <dxf>
      <font>
        <b/>
        <i val="0"/>
        <color rgb="FF0070C0"/>
      </font>
    </dxf>
    <dxf>
      <font>
        <b/>
        <i val="0"/>
        <strike val="0"/>
        <color rgb="FF0070C0"/>
      </font>
    </dxf>
    <dxf>
      <font>
        <b/>
        <i val="0"/>
        <strike val="0"/>
        <color rgb="FF0070C0"/>
      </font>
    </dxf>
    <dxf>
      <font>
        <b/>
        <i val="0"/>
        <color theme="5" tint="-0.499984740745262"/>
      </font>
    </dxf>
    <dxf>
      <font>
        <b/>
        <i val="0"/>
        <color rgb="FF002060"/>
      </font>
    </dxf>
    <dxf>
      <font>
        <b/>
        <i val="0"/>
        <color rgb="FF0070C0"/>
      </font>
    </dxf>
    <dxf>
      <fill>
        <patternFill patternType="none">
          <bgColor auto="1"/>
        </patternFill>
      </fill>
    </dxf>
    <dxf>
      <fill>
        <patternFill>
          <bgColor theme="8" tint="0.79998168889431442"/>
        </patternFill>
      </fill>
    </dxf>
    <dxf>
      <font>
        <b/>
        <i val="0"/>
        <color rgb="FF0070C0"/>
      </font>
    </dxf>
    <dxf>
      <font>
        <b/>
        <i val="0"/>
        <color rgb="FF0070C0"/>
      </font>
      <fill>
        <patternFill patternType="none">
          <bgColor auto="1"/>
        </patternFill>
      </fill>
    </dxf>
    <dxf>
      <font>
        <b/>
        <i val="0"/>
        <color theme="5" tint="-0.499984740745262"/>
      </font>
    </dxf>
    <dxf>
      <font>
        <b/>
        <i val="0"/>
        <color rgb="FF002060"/>
      </font>
    </dxf>
    <dxf>
      <font>
        <b/>
        <i val="0"/>
        <color rgb="FF0070C0"/>
      </font>
    </dxf>
    <dxf>
      <fill>
        <patternFill patternType="none">
          <bgColor auto="1"/>
        </patternFill>
      </fill>
    </dxf>
    <dxf>
      <fill>
        <patternFill>
          <bgColor theme="8" tint="0.79998168889431442"/>
        </patternFill>
      </fill>
    </dxf>
    <dxf>
      <font>
        <b/>
        <i val="0"/>
        <color rgb="FF0070C0"/>
      </font>
    </dxf>
    <dxf>
      <fill>
        <patternFill>
          <bgColor theme="8" tint="0.79998168889431442"/>
        </patternFill>
      </fill>
    </dxf>
    <dxf>
      <fill>
        <patternFill patternType="none">
          <bgColor auto="1"/>
        </patternFill>
      </fill>
    </dxf>
    <dxf>
      <font>
        <b/>
        <i val="0"/>
        <color rgb="FF0070C0"/>
      </font>
    </dxf>
    <dxf>
      <fill>
        <patternFill patternType="none">
          <bgColor auto="1"/>
        </patternFill>
      </fill>
    </dxf>
    <dxf>
      <fill>
        <patternFill>
          <bgColor theme="8" tint="0.79998168889431442"/>
        </patternFill>
      </fill>
    </dxf>
    <dxf>
      <font>
        <b/>
        <i val="0"/>
        <color rgb="FF0070C0"/>
      </font>
    </dxf>
    <dxf>
      <font>
        <b/>
        <i val="0"/>
        <color theme="5" tint="-0.499984740745262"/>
      </font>
    </dxf>
    <dxf>
      <font>
        <b/>
        <i val="0"/>
        <color rgb="FF002060"/>
      </font>
    </dxf>
    <dxf>
      <fill>
        <patternFill patternType="none">
          <bgColor auto="1"/>
        </patternFill>
      </fill>
    </dxf>
    <dxf>
      <fill>
        <patternFill>
          <bgColor theme="8" tint="0.79998168889431442"/>
        </patternFill>
      </fill>
    </dxf>
    <dxf>
      <font>
        <b/>
        <i val="0"/>
        <color rgb="FF0070C0"/>
      </font>
    </dxf>
    <dxf>
      <font>
        <b/>
        <i val="0"/>
        <color rgb="FF002060"/>
      </font>
    </dxf>
    <dxf>
      <fill>
        <patternFill patternType="none">
          <bgColor auto="1"/>
        </patternFill>
      </fill>
    </dxf>
    <dxf>
      <fill>
        <patternFill>
          <bgColor theme="8" tint="0.79998168889431442"/>
        </patternFill>
      </fill>
    </dxf>
    <dxf>
      <font>
        <b/>
        <i val="0"/>
        <color rgb="FF0070C0"/>
      </font>
    </dxf>
    <dxf>
      <fill>
        <patternFill>
          <bgColor theme="8" tint="0.79998168889431442"/>
        </patternFill>
      </fill>
    </dxf>
    <dxf>
      <fill>
        <patternFill patternType="none">
          <bgColor auto="1"/>
        </patternFill>
      </fill>
    </dxf>
    <dxf>
      <font>
        <b/>
        <i val="0"/>
        <color rgb="FF0070C0"/>
      </font>
    </dxf>
    <dxf>
      <fill>
        <patternFill>
          <bgColor theme="8" tint="0.79998168889431442"/>
        </patternFill>
      </fill>
    </dxf>
    <dxf>
      <fill>
        <patternFill patternType="none">
          <bgColor auto="1"/>
        </patternFill>
      </fill>
    </dxf>
    <dxf>
      <font>
        <b/>
        <i val="0"/>
        <color rgb="FF0070C0"/>
      </font>
    </dxf>
    <dxf>
      <fill>
        <patternFill>
          <bgColor theme="8" tint="0.79998168889431442"/>
        </patternFill>
      </fill>
    </dxf>
    <dxf>
      <fill>
        <patternFill patternType="none">
          <bgColor auto="1"/>
        </patternFill>
      </fill>
    </dxf>
    <dxf>
      <font>
        <b/>
        <i val="0"/>
        <color rgb="FF0070C0"/>
      </font>
      <fill>
        <patternFill patternType="none">
          <bgColor auto="1"/>
        </patternFill>
      </fill>
    </dxf>
    <dxf>
      <font>
        <b/>
        <i val="0"/>
        <color theme="5" tint="-0.499984740745262"/>
      </font>
    </dxf>
    <dxf>
      <font>
        <b/>
        <i val="0"/>
        <color rgb="FF002060"/>
      </font>
    </dxf>
    <dxf>
      <fill>
        <patternFill patternType="none">
          <bgColor auto="1"/>
        </patternFill>
      </fill>
    </dxf>
    <dxf>
      <fill>
        <patternFill>
          <bgColor theme="8" tint="0.79998168889431442"/>
        </patternFill>
      </fill>
    </dxf>
    <dxf>
      <font>
        <b/>
        <i val="0"/>
        <color rgb="FF0070C0"/>
      </font>
    </dxf>
    <dxf>
      <fill>
        <patternFill patternType="none">
          <bgColor auto="1"/>
        </patternFill>
      </fill>
    </dxf>
    <dxf>
      <fill>
        <patternFill>
          <bgColor theme="8" tint="0.79998168889431442"/>
        </patternFill>
      </fill>
    </dxf>
    <dxf>
      <font>
        <b/>
        <i val="0"/>
        <color rgb="FF0070C0"/>
      </font>
    </dxf>
    <dxf>
      <fill>
        <patternFill patternType="none">
          <bgColor auto="1"/>
        </patternFill>
      </fill>
    </dxf>
    <dxf>
      <fill>
        <patternFill>
          <bgColor theme="8" tint="0.79998168889431442"/>
        </patternFill>
      </fill>
    </dxf>
    <dxf>
      <font>
        <b/>
        <i val="0"/>
        <color rgb="FF0070C0"/>
      </font>
    </dxf>
    <dxf>
      <fill>
        <patternFill patternType="none">
          <bgColor auto="1"/>
        </patternFill>
      </fill>
    </dxf>
    <dxf>
      <fill>
        <patternFill>
          <bgColor theme="8" tint="0.79998168889431442"/>
        </patternFill>
      </fill>
    </dxf>
    <dxf>
      <font>
        <b/>
        <i val="0"/>
        <color rgb="FF0070C0"/>
      </font>
    </dxf>
    <dxf>
      <fill>
        <patternFill patternType="none">
          <bgColor auto="1"/>
        </patternFill>
      </fill>
    </dxf>
    <dxf>
      <fill>
        <patternFill>
          <bgColor theme="8" tint="0.79998168889431442"/>
        </patternFill>
      </fill>
    </dxf>
    <dxf>
      <font>
        <b/>
        <i val="0"/>
        <color rgb="FF0070C0"/>
      </font>
    </dxf>
    <dxf>
      <font>
        <b/>
        <i val="0"/>
        <color theme="5" tint="-0.499984740745262"/>
      </font>
    </dxf>
    <dxf>
      <font>
        <b/>
        <i val="0"/>
        <color rgb="FF002060"/>
      </font>
    </dxf>
    <dxf>
      <fill>
        <patternFill patternType="none">
          <bgColor auto="1"/>
        </patternFill>
      </fill>
    </dxf>
    <dxf>
      <fill>
        <patternFill>
          <bgColor theme="8" tint="0.79998168889431442"/>
        </patternFill>
      </fill>
    </dxf>
    <dxf>
      <font>
        <b/>
        <i val="0"/>
        <color rgb="FF0070C0"/>
      </font>
    </dxf>
    <dxf>
      <font>
        <b/>
        <i val="0"/>
        <color rgb="FF0070C0"/>
      </font>
    </dxf>
    <dxf>
      <font>
        <b/>
        <i val="0"/>
        <color theme="5" tint="-0.499984740745262"/>
      </font>
    </dxf>
    <dxf>
      <font>
        <b/>
        <i val="0"/>
        <color rgb="FF002060"/>
      </font>
    </dxf>
    <dxf>
      <fill>
        <patternFill patternType="none">
          <bgColor auto="1"/>
        </patternFill>
      </fill>
    </dxf>
    <dxf>
      <fill>
        <patternFill>
          <bgColor theme="8" tint="0.79998168889431442"/>
        </patternFill>
      </fill>
    </dxf>
    <dxf>
      <font>
        <b/>
        <i val="0"/>
        <color rgb="FF0070C0"/>
      </font>
    </dxf>
    <dxf>
      <font>
        <b/>
        <i val="0"/>
        <color rgb="FF0070C0"/>
      </font>
      <fill>
        <patternFill patternType="none">
          <bgColor auto="1"/>
        </patternFill>
      </fill>
    </dxf>
    <dxf>
      <fill>
        <patternFill patternType="none">
          <bgColor auto="1"/>
        </patternFill>
      </fill>
    </dxf>
    <dxf>
      <fill>
        <patternFill>
          <bgColor theme="8" tint="0.79998168889431442"/>
        </patternFill>
      </fill>
    </dxf>
    <dxf>
      <font>
        <b/>
        <i val="0"/>
        <color rgb="FF0070C0"/>
      </font>
      <fill>
        <patternFill patternType="none">
          <bgColor auto="1"/>
        </patternFill>
      </fill>
    </dxf>
    <dxf>
      <font>
        <b/>
        <i val="0"/>
        <color rgb="FF0070C0"/>
      </font>
    </dxf>
    <dxf>
      <font>
        <b/>
        <i val="0"/>
        <color theme="5" tint="-0.499984740745262"/>
      </font>
    </dxf>
    <dxf>
      <font>
        <b/>
        <i val="0"/>
        <color rgb="FF002060"/>
      </font>
    </dxf>
    <dxf>
      <fill>
        <patternFill>
          <bgColor theme="8" tint="0.79998168889431442"/>
        </patternFill>
      </fill>
    </dxf>
    <dxf>
      <fill>
        <patternFill patternType="none">
          <bgColor auto="1"/>
        </patternFill>
      </fill>
    </dxf>
    <dxf>
      <font>
        <b/>
        <i val="0"/>
        <color rgb="FF0070C0"/>
      </font>
    </dxf>
    <dxf>
      <fill>
        <patternFill>
          <bgColor theme="8" tint="0.79998168889431442"/>
        </patternFill>
      </fill>
    </dxf>
    <dxf>
      <fill>
        <patternFill patternType="none">
          <bgColor auto="1"/>
        </patternFill>
      </fill>
    </dxf>
    <dxf>
      <font>
        <b/>
        <i val="0"/>
        <color rgb="FF0070C0"/>
      </font>
    </dxf>
    <dxf>
      <fill>
        <patternFill>
          <bgColor theme="8" tint="0.79998168889431442"/>
        </patternFill>
      </fill>
    </dxf>
    <dxf>
      <fill>
        <patternFill patternType="none">
          <bgColor auto="1"/>
        </patternFill>
      </fill>
    </dxf>
    <dxf>
      <font>
        <b/>
        <i val="0"/>
        <color rgb="FF0070C0"/>
      </font>
    </dxf>
    <dxf>
      <font>
        <color auto="1"/>
      </font>
      <fill>
        <patternFill>
          <bgColor theme="8" tint="0.79998168889431442"/>
        </patternFill>
      </fill>
    </dxf>
    <dxf>
      <fill>
        <patternFill patternType="none">
          <bgColor auto="1"/>
        </patternFill>
      </fill>
    </dxf>
    <dxf>
      <font>
        <b/>
        <i val="0"/>
        <color rgb="FF0070C0"/>
      </font>
    </dxf>
    <dxf>
      <font>
        <b/>
        <i val="0"/>
        <color theme="5" tint="-0.499984740745262"/>
      </font>
    </dxf>
    <dxf>
      <font>
        <b/>
        <i val="0"/>
        <color rgb="FF002060"/>
      </font>
    </dxf>
    <dxf>
      <fill>
        <patternFill patternType="none">
          <bgColor auto="1"/>
        </patternFill>
      </fill>
    </dxf>
    <dxf>
      <fill>
        <patternFill>
          <bgColor theme="8" tint="0.79998168889431442"/>
        </patternFill>
      </fill>
    </dxf>
    <dxf>
      <font>
        <b/>
        <i val="0"/>
        <color rgb="FF0070C0"/>
      </font>
    </dxf>
    <dxf>
      <font>
        <b/>
        <i val="0"/>
        <color rgb="FF0070C0"/>
      </font>
    </dxf>
    <dxf>
      <font>
        <b/>
        <i val="0"/>
        <strike val="0"/>
        <color rgb="FF0070C0"/>
      </font>
    </dxf>
    <dxf>
      <font>
        <b/>
        <i val="0"/>
        <color theme="5" tint="-0.499984740745262"/>
      </font>
    </dxf>
    <dxf>
      <font>
        <b/>
        <i val="0"/>
        <color rgb="FF002060"/>
      </font>
    </dxf>
    <dxf>
      <font>
        <b/>
        <i val="0"/>
        <color rgb="FF0070C0"/>
      </font>
    </dxf>
    <dxf>
      <fill>
        <patternFill>
          <bgColor theme="8" tint="0.79998168889431442"/>
        </patternFill>
      </fill>
    </dxf>
    <dxf>
      <fill>
        <patternFill patternType="none">
          <bgColor auto="1"/>
        </patternFill>
      </fill>
    </dxf>
    <dxf>
      <font>
        <b/>
        <i val="0"/>
        <strike val="0"/>
        <color rgb="FF0070C0"/>
      </font>
    </dxf>
    <dxf>
      <font>
        <b/>
        <i val="0"/>
        <strike val="0"/>
        <color rgb="FF0070C0"/>
      </font>
    </dxf>
    <dxf>
      <font>
        <b/>
        <i val="0"/>
        <color theme="5" tint="-0.499984740745262"/>
      </font>
    </dxf>
    <dxf>
      <font>
        <b/>
        <i val="0"/>
        <color rgb="FF002060"/>
      </font>
    </dxf>
    <dxf>
      <font>
        <b/>
        <i val="0"/>
        <color rgb="FF0070C0"/>
      </font>
    </dxf>
    <dxf>
      <fill>
        <patternFill patternType="none">
          <bgColor auto="1"/>
        </patternFill>
      </fill>
    </dxf>
    <dxf>
      <fill>
        <patternFill>
          <bgColor theme="4" tint="0.79998168889431442"/>
        </patternFill>
      </fill>
    </dxf>
    <dxf>
      <font>
        <b/>
        <i val="0"/>
        <color rgb="FF0070C0"/>
      </font>
    </dxf>
    <dxf>
      <fill>
        <patternFill>
          <bgColor theme="8" tint="0.79998168889431442"/>
        </patternFill>
      </fill>
    </dxf>
    <dxf>
      <fill>
        <patternFill patternType="none">
          <bgColor auto="1"/>
        </patternFill>
      </fill>
    </dxf>
    <dxf>
      <fill>
        <patternFill patternType="none">
          <bgColor auto="1"/>
        </patternFill>
      </fill>
    </dxf>
    <dxf>
      <fill>
        <patternFill>
          <bgColor theme="8" tint="0.79998168889431442"/>
        </patternFill>
      </fill>
    </dxf>
    <dxf>
      <font>
        <b/>
        <i val="0"/>
        <color rgb="FF0070C0"/>
      </font>
    </dxf>
    <dxf>
      <fill>
        <patternFill>
          <bgColor theme="8" tint="0.79998168889431442"/>
        </patternFill>
      </fill>
    </dxf>
    <dxf>
      <fill>
        <patternFill patternType="none">
          <bgColor auto="1"/>
        </patternFill>
      </fill>
    </dxf>
    <dxf>
      <font>
        <b/>
        <i val="0"/>
        <strike val="0"/>
        <color rgb="FF0070C0"/>
      </font>
      <fill>
        <patternFill patternType="none">
          <fgColor auto="1"/>
          <bgColor auto="1"/>
        </patternFill>
      </fill>
    </dxf>
    <dxf>
      <fill>
        <patternFill>
          <bgColor theme="8" tint="0.79998168889431442"/>
        </patternFill>
      </fill>
    </dxf>
    <dxf>
      <fill>
        <patternFill patternType="none">
          <bgColor auto="1"/>
        </patternFill>
      </fill>
    </dxf>
    <dxf>
      <font>
        <b/>
        <i val="0"/>
        <color rgb="FF0070C0"/>
      </font>
    </dxf>
    <dxf>
      <font>
        <b/>
        <i val="0"/>
        <color theme="5" tint="-0.499984740745262"/>
      </font>
    </dxf>
    <dxf>
      <font>
        <b/>
        <i val="0"/>
        <color rgb="FF002060"/>
      </font>
    </dxf>
    <dxf>
      <fill>
        <patternFill patternType="none">
          <bgColor auto="1"/>
        </patternFill>
      </fill>
    </dxf>
    <dxf>
      <fill>
        <patternFill>
          <bgColor theme="8" tint="0.79998168889431442"/>
        </patternFill>
      </fill>
    </dxf>
    <dxf>
      <font>
        <b/>
        <i val="0"/>
        <color rgb="FF0070C0"/>
      </font>
    </dxf>
    <dxf>
      <fill>
        <patternFill patternType="none">
          <bgColor auto="1"/>
        </patternFill>
      </fill>
    </dxf>
    <dxf>
      <fill>
        <patternFill>
          <bgColor theme="8" tint="0.79998168889431442"/>
        </patternFill>
      </fill>
    </dxf>
    <dxf>
      <font>
        <b/>
        <i val="0"/>
        <color rgb="FF0070C0"/>
      </font>
    </dxf>
    <dxf>
      <font>
        <b/>
        <i val="0"/>
        <color rgb="FF002060"/>
      </font>
    </dxf>
    <dxf>
      <font>
        <color theme="0" tint="-0.34998626667073579"/>
      </font>
    </dxf>
    <dxf>
      <font>
        <color theme="0" tint="-0.499984740745262"/>
      </font>
      <fill>
        <patternFill patternType="none">
          <bgColor auto="1"/>
        </patternFill>
      </fill>
    </dxf>
    <dxf>
      <font>
        <color theme="0" tint="-0.34998626667073579"/>
      </font>
    </dxf>
    <dxf>
      <font>
        <color theme="0" tint="-0.499984740745262"/>
      </font>
    </dxf>
    <dxf>
      <font>
        <color theme="0" tint="-0.34998626667073579"/>
      </font>
    </dxf>
    <dxf>
      <font>
        <color theme="0" tint="-0.499984740745262"/>
      </font>
    </dxf>
    <dxf>
      <font>
        <color theme="0" tint="-0.34998626667073579"/>
      </font>
    </dxf>
    <dxf>
      <font>
        <color theme="0" tint="-0.34998626667073579"/>
      </font>
    </dxf>
    <dxf>
      <font>
        <color theme="0" tint="-0.499984740745262"/>
      </font>
    </dxf>
    <dxf>
      <font>
        <color theme="0" tint="-0.34998626667073579"/>
      </font>
    </dxf>
    <dxf>
      <font>
        <color theme="0" tint="-0.499984740745262"/>
      </font>
    </dxf>
    <dxf>
      <font>
        <color theme="0" tint="-0.34998626667073579"/>
      </font>
    </dxf>
    <dxf>
      <font>
        <color theme="0" tint="-0.499984740745262"/>
      </font>
    </dxf>
    <dxf>
      <font>
        <color theme="0" tint="-0.34998626667073579"/>
      </font>
    </dxf>
    <dxf>
      <font>
        <color theme="0" tint="-0.499984740745262"/>
      </font>
    </dxf>
    <dxf>
      <font>
        <color theme="0" tint="-0.34998626667073579"/>
      </font>
    </dxf>
    <dxf>
      <font>
        <color theme="0" tint="-0.499984740745262"/>
      </font>
    </dxf>
    <dxf>
      <font>
        <color theme="0" tint="-0.34998626667073579"/>
      </font>
    </dxf>
    <dxf>
      <font>
        <color theme="0" tint="-0.499984740745262"/>
      </font>
    </dxf>
    <dxf>
      <font>
        <color theme="0" tint="-0.34998626667073579"/>
      </font>
    </dxf>
    <dxf>
      <font>
        <color theme="0" tint="-0.499984740745262"/>
      </font>
    </dxf>
    <dxf>
      <font>
        <color theme="0" tint="-0.34998626667073579"/>
      </font>
    </dxf>
    <dxf>
      <font>
        <color theme="0" tint="-0.499984740745262"/>
      </font>
    </dxf>
    <dxf>
      <font>
        <color theme="0" tint="-0.499984740745262"/>
      </font>
    </dxf>
    <dxf>
      <font>
        <color theme="0" tint="-0.499984740745262"/>
      </font>
    </dxf>
    <dxf>
      <font>
        <color theme="0" tint="-0.34998626667073579"/>
      </font>
    </dxf>
    <dxf>
      <font>
        <b/>
        <i val="0"/>
        <color rgb="FF0070C0"/>
      </font>
    </dxf>
    <dxf>
      <font>
        <strike/>
        <color theme="0" tint="-0.499984740745262"/>
      </font>
    </dxf>
    <dxf>
      <font>
        <b/>
        <i val="0"/>
        <color rgb="FF0070C0"/>
      </font>
    </dxf>
    <dxf>
      <fill>
        <patternFill patternType="none">
          <bgColor auto="1"/>
        </patternFill>
      </fill>
    </dxf>
    <dxf>
      <font>
        <strike val="0"/>
      </font>
      <fill>
        <patternFill>
          <bgColor theme="8" tint="0.59996337778862885"/>
        </patternFill>
      </fill>
    </dxf>
    <dxf>
      <font>
        <strike val="0"/>
      </font>
      <fill>
        <patternFill patternType="none">
          <bgColor auto="1"/>
        </patternFill>
      </fill>
    </dxf>
    <dxf>
      <font>
        <b/>
        <i val="0"/>
        <color rgb="FF0070C0"/>
      </font>
    </dxf>
    <dxf>
      <font>
        <b/>
        <i val="0"/>
        <color rgb="FF0070C0"/>
      </font>
    </dxf>
    <dxf>
      <font>
        <b/>
        <i val="0"/>
        <color rgb="FF0070C0"/>
      </font>
    </dxf>
    <dxf>
      <fill>
        <patternFill>
          <bgColor theme="8" tint="0.59996337778862885"/>
        </patternFill>
      </fill>
    </dxf>
    <dxf>
      <fill>
        <patternFill patternType="none">
          <bgColor auto="1"/>
        </patternFill>
      </fill>
    </dxf>
    <dxf>
      <font>
        <b/>
        <i val="0"/>
        <color rgb="FF0070C0"/>
      </font>
    </dxf>
    <dxf>
      <font>
        <b/>
        <i val="0"/>
        <color rgb="FF0070C0"/>
      </font>
    </dxf>
    <dxf>
      <font>
        <b/>
        <i val="0"/>
        <color rgb="FF0070C0"/>
      </font>
    </dxf>
    <dxf>
      <fill>
        <patternFill>
          <bgColor theme="8" tint="0.59996337778862885"/>
        </patternFill>
      </fill>
    </dxf>
    <dxf>
      <fill>
        <patternFill patternType="none">
          <bgColor auto="1"/>
        </patternFill>
      </fill>
    </dxf>
    <dxf>
      <fill>
        <patternFill>
          <bgColor theme="8" tint="0.59996337778862885"/>
        </patternFill>
      </fill>
    </dxf>
    <dxf>
      <fill>
        <patternFill patternType="none">
          <bgColor auto="1"/>
        </patternFill>
      </fill>
    </dxf>
    <dxf>
      <font>
        <strike val="0"/>
      </font>
      <fill>
        <patternFill patternType="none">
          <bgColor auto="1"/>
        </patternFill>
      </fill>
    </dxf>
    <dxf>
      <font>
        <b val="0"/>
        <i val="0"/>
        <strike val="0"/>
        <color auto="1"/>
      </font>
      <fill>
        <patternFill patternType="solid">
          <bgColor theme="8" tint="0.59996337778862885"/>
        </patternFill>
      </fill>
    </dxf>
    <dxf>
      <font>
        <b/>
        <i val="0"/>
        <color rgb="FF0070C0"/>
      </font>
    </dxf>
    <dxf>
      <font>
        <b/>
        <i val="0"/>
        <color rgb="FF0070C0"/>
      </font>
    </dxf>
    <dxf>
      <font>
        <b/>
        <i val="0"/>
        <color rgb="FF0070C0"/>
      </font>
    </dxf>
    <dxf>
      <fill>
        <patternFill patternType="mediumGray">
          <fgColor rgb="FF002060"/>
        </patternFill>
      </fill>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color rgb="FF0099CC"/>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strike val="0"/>
        <color rgb="FF002060"/>
      </font>
    </dxf>
    <dxf>
      <font>
        <strike val="0"/>
        <color rgb="FF002060"/>
      </font>
    </dxf>
    <dxf>
      <font>
        <color rgb="FF002060"/>
      </font>
    </dxf>
    <dxf>
      <font>
        <b val="0"/>
        <i val="0"/>
        <color rgb="FF002060"/>
      </font>
    </dxf>
    <dxf>
      <fill>
        <patternFill patternType="lightGray">
          <fgColor rgb="FF002060"/>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strike val="0"/>
        <color rgb="FF002060"/>
      </font>
    </dxf>
    <dxf>
      <font>
        <b/>
        <i val="0"/>
        <strike val="0"/>
        <color rgb="FF002060"/>
      </font>
    </dxf>
    <dxf>
      <font>
        <b/>
        <i val="0"/>
        <color rgb="FF002060"/>
      </font>
    </dxf>
    <dxf>
      <font>
        <b/>
        <i val="0"/>
        <color rgb="FF002060"/>
      </font>
    </dxf>
    <dxf>
      <font>
        <b val="0"/>
        <i val="0"/>
      </font>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ont>
        <b val="0"/>
        <i val="0"/>
        <color auto="1"/>
      </font>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ont>
        <b/>
        <i val="0"/>
        <strike val="0"/>
        <color rgb="FF002060"/>
      </font>
    </dxf>
    <dxf>
      <font>
        <b/>
        <i val="0"/>
        <color rgb="FF002060"/>
      </font>
    </dxf>
    <dxf>
      <font>
        <b/>
        <i val="0"/>
        <strike val="0"/>
        <color rgb="FF002060"/>
      </font>
    </dxf>
    <dxf>
      <font>
        <b/>
        <i val="0"/>
        <color rgb="FF002060"/>
      </font>
    </dxf>
    <dxf>
      <font>
        <b/>
        <i val="0"/>
        <color rgb="FF002060"/>
      </font>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ont>
        <color rgb="FF002060"/>
      </font>
      <fill>
        <patternFill>
          <fgColor theme="4" tint="0.79995117038483843"/>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ont>
        <b/>
        <i val="0"/>
        <color rgb="FF0070C0"/>
      </font>
    </dxf>
    <dxf>
      <font>
        <b/>
        <i val="0"/>
        <color rgb="FF0070C0"/>
      </font>
    </dxf>
    <dxf>
      <font>
        <b/>
        <i val="0"/>
        <strike val="0"/>
        <color rgb="FF0070C0"/>
      </font>
    </dxf>
    <dxf>
      <font>
        <b val="0"/>
        <i val="0"/>
        <strike val="0"/>
        <color rgb="FFFF0000"/>
      </font>
    </dxf>
    <dxf>
      <font>
        <b/>
        <i val="0"/>
        <strike val="0"/>
        <color rgb="FF0070C0"/>
      </font>
    </dxf>
    <dxf>
      <font>
        <b/>
        <i val="0"/>
        <color rgb="FF0070C0"/>
      </font>
    </dxf>
    <dxf>
      <font>
        <b/>
        <i val="0"/>
        <color rgb="FF0070C0"/>
      </font>
      <fill>
        <patternFill patternType="none">
          <bgColor auto="1"/>
        </patternFill>
      </fill>
    </dxf>
    <dxf>
      <font>
        <b val="0"/>
        <i val="0"/>
        <strike val="0"/>
        <color rgb="FF0070C0"/>
      </font>
    </dxf>
    <dxf>
      <font>
        <color rgb="FF0070C0"/>
      </font>
    </dxf>
    <dxf>
      <font>
        <b val="0"/>
        <i val="0"/>
        <strike val="0"/>
        <color rgb="FF0070C0"/>
      </font>
    </dxf>
    <dxf>
      <font>
        <b/>
        <i val="0"/>
        <strike val="0"/>
        <color rgb="FF0070C0"/>
      </font>
    </dxf>
    <dxf>
      <font>
        <b/>
        <i val="0"/>
        <color rgb="FF0070C0"/>
      </font>
    </dxf>
    <dxf>
      <font>
        <b val="0"/>
        <i val="0"/>
        <strike val="0"/>
        <color rgb="FF0070C0"/>
      </font>
    </dxf>
    <dxf>
      <font>
        <b/>
        <i val="0"/>
        <color rgb="FF0070C0"/>
      </font>
    </dxf>
    <dxf>
      <font>
        <b/>
        <i val="0"/>
        <color rgb="FF0070C0"/>
      </font>
    </dxf>
    <dxf>
      <font>
        <color rgb="FFFF0000"/>
      </font>
    </dxf>
    <dxf>
      <fill>
        <patternFill patternType="none">
          <bgColor auto="1"/>
        </patternFill>
      </fill>
    </dxf>
    <dxf>
      <fill>
        <patternFill>
          <bgColor theme="8" tint="0.79998168889431442"/>
        </patternFill>
      </fill>
    </dxf>
    <dxf>
      <font>
        <b/>
        <i val="0"/>
        <color rgb="FF0070C0"/>
      </font>
    </dxf>
    <dxf>
      <font>
        <b/>
        <i val="0"/>
        <color rgb="FF0070C0"/>
      </font>
    </dxf>
    <dxf>
      <font>
        <b/>
        <i val="0"/>
        <strike val="0"/>
        <color rgb="FF0070C0"/>
      </font>
    </dxf>
    <dxf>
      <font>
        <b/>
        <i val="0"/>
        <color rgb="FF0070C0"/>
      </font>
    </dxf>
    <dxf>
      <font>
        <b/>
        <i val="0"/>
        <strike val="0"/>
        <color rgb="FF0070C0"/>
      </font>
    </dxf>
    <dxf>
      <font>
        <b/>
        <i val="0"/>
        <strike val="0"/>
        <color rgb="FF0070C0"/>
      </font>
    </dxf>
    <dxf>
      <font>
        <b/>
        <i val="0"/>
        <color theme="5" tint="-0.499984740745262"/>
      </font>
    </dxf>
    <dxf>
      <font>
        <b/>
        <i val="0"/>
        <color rgb="FF0070C0"/>
      </font>
    </dxf>
    <dxf>
      <fill>
        <patternFill patternType="none">
          <bgColor auto="1"/>
        </patternFill>
      </fill>
    </dxf>
    <dxf>
      <fill>
        <patternFill>
          <bgColor theme="8" tint="0.79998168889431442"/>
        </patternFill>
      </fill>
    </dxf>
    <dxf>
      <font>
        <b/>
        <i val="0"/>
        <color rgb="FF0070C0"/>
      </font>
    </dxf>
    <dxf>
      <font>
        <b/>
        <i val="0"/>
        <color rgb="FF0070C0"/>
      </font>
      <fill>
        <patternFill patternType="none">
          <bgColor auto="1"/>
        </patternFill>
      </fill>
    </dxf>
    <dxf>
      <font>
        <b/>
        <i val="0"/>
        <color theme="5" tint="-0.499984740745262"/>
      </font>
    </dxf>
    <dxf>
      <font>
        <b/>
        <i val="0"/>
        <color rgb="FF0070C0"/>
      </font>
    </dxf>
    <dxf>
      <fill>
        <patternFill>
          <bgColor theme="8" tint="0.79998168889431442"/>
        </patternFill>
      </fill>
    </dxf>
    <dxf>
      <fill>
        <patternFill patternType="none">
          <bgColor auto="1"/>
        </patternFill>
      </fill>
    </dxf>
    <dxf>
      <font>
        <b/>
        <i val="0"/>
        <color rgb="FF0070C0"/>
      </font>
    </dxf>
    <dxf>
      <fill>
        <patternFill>
          <bgColor theme="8" tint="0.79998168889431442"/>
        </patternFill>
      </fill>
    </dxf>
    <dxf>
      <fill>
        <patternFill patternType="none">
          <bgColor auto="1"/>
        </patternFill>
      </fill>
    </dxf>
    <dxf>
      <font>
        <b/>
        <i val="0"/>
        <color rgb="FF0070C0"/>
      </font>
    </dxf>
    <dxf>
      <fill>
        <patternFill patternType="none">
          <bgColor auto="1"/>
        </patternFill>
      </fill>
    </dxf>
    <dxf>
      <fill>
        <patternFill>
          <bgColor theme="8" tint="0.79998168889431442"/>
        </patternFill>
      </fill>
    </dxf>
    <dxf>
      <font>
        <b/>
        <i val="0"/>
        <color rgb="FF0070C0"/>
      </font>
    </dxf>
    <dxf>
      <font>
        <b/>
        <i val="0"/>
        <color theme="5" tint="-0.499984740745262"/>
      </font>
    </dxf>
    <dxf>
      <fill>
        <patternFill patternType="none">
          <bgColor auto="1"/>
        </patternFill>
      </fill>
    </dxf>
    <dxf>
      <fill>
        <patternFill>
          <bgColor theme="8" tint="0.79998168889431442"/>
        </patternFill>
      </fill>
    </dxf>
    <dxf>
      <font>
        <b/>
        <i val="0"/>
        <color rgb="FF0070C0"/>
      </font>
    </dxf>
    <dxf>
      <fill>
        <patternFill patternType="none">
          <bgColor auto="1"/>
        </patternFill>
      </fill>
    </dxf>
    <dxf>
      <fill>
        <patternFill>
          <bgColor theme="8" tint="0.79998168889431442"/>
        </patternFill>
      </fill>
    </dxf>
    <dxf>
      <font>
        <b/>
        <i val="0"/>
        <color rgb="FF0070C0"/>
      </font>
    </dxf>
    <dxf>
      <fill>
        <patternFill>
          <bgColor theme="8" tint="0.79998168889431442"/>
        </patternFill>
      </fill>
    </dxf>
    <dxf>
      <font>
        <b/>
        <i val="0"/>
        <color rgb="FF0070C0"/>
      </font>
    </dxf>
    <dxf>
      <fill>
        <patternFill>
          <bgColor theme="8" tint="0.79998168889431442"/>
        </patternFill>
      </fill>
    </dxf>
    <dxf>
      <fill>
        <patternFill patternType="none">
          <bgColor auto="1"/>
        </patternFill>
      </fill>
    </dxf>
    <dxf>
      <font>
        <b/>
        <i val="0"/>
        <color rgb="FF0070C0"/>
      </font>
    </dxf>
    <dxf>
      <fill>
        <patternFill>
          <bgColor theme="8" tint="0.79998168889431442"/>
        </patternFill>
      </fill>
    </dxf>
    <dxf>
      <fill>
        <patternFill patternType="none">
          <bgColor auto="1"/>
        </patternFill>
      </fill>
    </dxf>
    <dxf>
      <font>
        <b/>
        <i val="0"/>
        <color rgb="FF0070C0"/>
      </font>
      <fill>
        <patternFill patternType="none">
          <bgColor auto="1"/>
        </patternFill>
      </fill>
    </dxf>
    <dxf>
      <font>
        <b/>
        <i val="0"/>
        <color theme="5" tint="-0.499984740745262"/>
      </font>
    </dxf>
    <dxf>
      <fill>
        <patternFill patternType="none">
          <bgColor auto="1"/>
        </patternFill>
      </fill>
    </dxf>
    <dxf>
      <fill>
        <patternFill>
          <bgColor theme="8" tint="0.79998168889431442"/>
        </patternFill>
      </fill>
    </dxf>
    <dxf>
      <font>
        <b/>
        <i val="0"/>
        <color rgb="FF0070C0"/>
      </font>
    </dxf>
    <dxf>
      <fill>
        <patternFill patternType="none">
          <bgColor auto="1"/>
        </patternFill>
      </fill>
    </dxf>
    <dxf>
      <fill>
        <patternFill>
          <bgColor theme="8" tint="0.79998168889431442"/>
        </patternFill>
      </fill>
    </dxf>
    <dxf>
      <font>
        <b/>
        <i val="0"/>
        <color rgb="FF0070C0"/>
      </font>
    </dxf>
    <dxf>
      <fill>
        <patternFill>
          <bgColor theme="8" tint="0.79998168889431442"/>
        </patternFill>
      </fill>
    </dxf>
    <dxf>
      <fill>
        <patternFill patternType="none">
          <bgColor auto="1"/>
        </patternFill>
      </fill>
    </dxf>
    <dxf>
      <font>
        <b/>
        <i val="0"/>
        <color rgb="FF0070C0"/>
      </font>
    </dxf>
    <dxf>
      <fill>
        <patternFill patternType="none">
          <bgColor auto="1"/>
        </patternFill>
      </fill>
    </dxf>
    <dxf>
      <fill>
        <patternFill>
          <bgColor theme="8" tint="0.79998168889431442"/>
        </patternFill>
      </fill>
    </dxf>
    <dxf>
      <font>
        <b/>
        <i val="0"/>
        <color rgb="FF0070C0"/>
      </font>
    </dxf>
    <dxf>
      <fill>
        <patternFill patternType="none">
          <bgColor auto="1"/>
        </patternFill>
      </fill>
    </dxf>
    <dxf>
      <fill>
        <patternFill>
          <bgColor theme="8" tint="0.79998168889431442"/>
        </patternFill>
      </fill>
    </dxf>
    <dxf>
      <font>
        <b/>
        <i val="0"/>
        <color rgb="FF0070C0"/>
      </font>
    </dxf>
    <dxf>
      <font>
        <b/>
        <i val="0"/>
        <color theme="5" tint="-0.499984740745262"/>
      </font>
    </dxf>
    <dxf>
      <fill>
        <patternFill patternType="none">
          <bgColor auto="1"/>
        </patternFill>
      </fill>
    </dxf>
    <dxf>
      <fill>
        <patternFill>
          <bgColor theme="8" tint="0.79998168889431442"/>
        </patternFill>
      </fill>
    </dxf>
    <dxf>
      <font>
        <b/>
        <i val="0"/>
        <color rgb="FF0070C0"/>
      </font>
    </dxf>
    <dxf>
      <font>
        <b/>
        <i val="0"/>
        <color rgb="FF0070C0"/>
      </font>
    </dxf>
    <dxf>
      <font>
        <b/>
        <i val="0"/>
        <color theme="5" tint="-0.499984740745262"/>
      </font>
    </dxf>
    <dxf>
      <fill>
        <patternFill>
          <bgColor theme="8" tint="0.79998168889431442"/>
        </patternFill>
      </fill>
    </dxf>
    <dxf>
      <fill>
        <patternFill patternType="none">
          <bgColor auto="1"/>
        </patternFill>
      </fill>
    </dxf>
    <dxf>
      <font>
        <b/>
        <i val="0"/>
        <color rgb="FF0070C0"/>
      </font>
    </dxf>
    <dxf>
      <font>
        <b/>
        <i val="0"/>
        <color rgb="FF0070C0"/>
      </font>
      <fill>
        <patternFill patternType="none">
          <bgColor auto="1"/>
        </patternFill>
      </fill>
    </dxf>
    <dxf>
      <fill>
        <patternFill>
          <bgColor theme="8" tint="0.79998168889431442"/>
        </patternFill>
      </fill>
    </dxf>
    <dxf>
      <fill>
        <patternFill patternType="none">
          <bgColor auto="1"/>
        </patternFill>
      </fill>
    </dxf>
    <dxf>
      <font>
        <b/>
        <i val="0"/>
        <color rgb="FF0070C0"/>
      </font>
      <fill>
        <patternFill patternType="none">
          <bgColor auto="1"/>
        </patternFill>
      </fill>
    </dxf>
    <dxf>
      <font>
        <b/>
        <i val="0"/>
        <color rgb="FF0070C0"/>
      </font>
    </dxf>
    <dxf>
      <font>
        <b/>
        <i val="0"/>
        <color theme="5" tint="-0.499984740745262"/>
      </font>
    </dxf>
    <dxf>
      <fill>
        <patternFill patternType="none">
          <bgColor auto="1"/>
        </patternFill>
      </fill>
    </dxf>
    <dxf>
      <fill>
        <patternFill>
          <bgColor theme="8" tint="0.79998168889431442"/>
        </patternFill>
      </fill>
    </dxf>
    <dxf>
      <font>
        <b/>
        <i val="0"/>
        <color rgb="FF0070C0"/>
      </font>
    </dxf>
    <dxf>
      <fill>
        <patternFill patternType="none">
          <bgColor auto="1"/>
        </patternFill>
      </fill>
    </dxf>
    <dxf>
      <fill>
        <patternFill>
          <bgColor theme="8" tint="0.79998168889431442"/>
        </patternFill>
      </fill>
    </dxf>
    <dxf>
      <font>
        <b/>
        <i val="0"/>
        <color rgb="FF0070C0"/>
      </font>
    </dxf>
    <dxf>
      <fill>
        <patternFill patternType="none">
          <bgColor auto="1"/>
        </patternFill>
      </fill>
    </dxf>
    <dxf>
      <fill>
        <patternFill>
          <bgColor theme="8" tint="0.79998168889431442"/>
        </patternFill>
      </fill>
    </dxf>
    <dxf>
      <font>
        <b/>
        <i val="0"/>
        <color rgb="FF0070C0"/>
      </font>
    </dxf>
    <dxf>
      <font>
        <color auto="1"/>
      </font>
      <fill>
        <patternFill>
          <bgColor theme="8" tint="0.79998168889431442"/>
        </patternFill>
      </fill>
    </dxf>
    <dxf>
      <fill>
        <patternFill patternType="none">
          <bgColor auto="1"/>
        </patternFill>
      </fill>
    </dxf>
    <dxf>
      <font>
        <b/>
        <i val="0"/>
        <color rgb="FF0070C0"/>
      </font>
    </dxf>
    <dxf>
      <font>
        <b/>
        <i val="0"/>
        <color theme="5" tint="-0.499984740745262"/>
      </font>
    </dxf>
    <dxf>
      <fill>
        <patternFill patternType="none">
          <bgColor auto="1"/>
        </patternFill>
      </fill>
    </dxf>
    <dxf>
      <fill>
        <patternFill>
          <bgColor theme="8" tint="0.79998168889431442"/>
        </patternFill>
      </fill>
    </dxf>
    <dxf>
      <font>
        <b/>
        <i val="0"/>
        <color rgb="FF0070C0"/>
      </font>
    </dxf>
    <dxf>
      <font>
        <b/>
        <i val="0"/>
        <color rgb="FF0070C0"/>
      </font>
    </dxf>
    <dxf>
      <font>
        <b/>
        <i val="0"/>
        <strike val="0"/>
        <color rgb="FF0070C0"/>
      </font>
    </dxf>
    <dxf>
      <font>
        <b/>
        <i val="0"/>
        <color theme="5" tint="-0.499984740745262"/>
      </font>
    </dxf>
    <dxf>
      <font>
        <b/>
        <i val="0"/>
        <color rgb="FF0070C0"/>
      </font>
    </dxf>
    <dxf>
      <fill>
        <patternFill>
          <bgColor theme="8" tint="0.79998168889431442"/>
        </patternFill>
      </fill>
    </dxf>
    <dxf>
      <fill>
        <patternFill patternType="none">
          <bgColor auto="1"/>
        </patternFill>
      </fill>
    </dxf>
    <dxf>
      <font>
        <b/>
        <i val="0"/>
        <strike val="0"/>
        <color rgb="FF0070C0"/>
      </font>
    </dxf>
    <dxf>
      <font>
        <b/>
        <i val="0"/>
        <strike val="0"/>
        <color rgb="FF0070C0"/>
      </font>
    </dxf>
    <dxf>
      <font>
        <b/>
        <i val="0"/>
        <color theme="5" tint="-0.499984740745262"/>
      </font>
    </dxf>
    <dxf>
      <font>
        <b/>
        <i val="0"/>
        <color rgb="FF0070C0"/>
      </font>
    </dxf>
    <dxf>
      <fill>
        <patternFill>
          <bgColor theme="4" tint="0.79998168889431442"/>
        </patternFill>
      </fill>
    </dxf>
    <dxf>
      <fill>
        <patternFill patternType="none">
          <bgColor auto="1"/>
        </patternFill>
      </fill>
    </dxf>
    <dxf>
      <font>
        <b/>
        <i val="0"/>
        <color rgb="FF0070C0"/>
      </font>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ont>
        <b/>
        <i val="0"/>
        <color rgb="FF0070C0"/>
      </font>
    </dxf>
    <dxf>
      <fill>
        <patternFill patternType="none">
          <bgColor auto="1"/>
        </patternFill>
      </fill>
    </dxf>
    <dxf>
      <fill>
        <patternFill>
          <bgColor theme="8" tint="0.79998168889431442"/>
        </patternFill>
      </fill>
    </dxf>
    <dxf>
      <font>
        <b/>
        <i val="0"/>
        <strike val="0"/>
        <color rgb="FF0070C0"/>
      </font>
      <fill>
        <patternFill patternType="none">
          <fgColor auto="1"/>
          <bgColor auto="1"/>
        </patternFill>
      </fill>
    </dxf>
    <dxf>
      <fill>
        <patternFill patternType="none">
          <bgColor auto="1"/>
        </patternFill>
      </fill>
    </dxf>
    <dxf>
      <fill>
        <patternFill>
          <bgColor theme="8" tint="0.79998168889431442"/>
        </patternFill>
      </fill>
    </dxf>
    <dxf>
      <font>
        <color rgb="FF0070C0"/>
      </font>
    </dxf>
    <dxf>
      <font>
        <b/>
        <i val="0"/>
        <color theme="5" tint="-0.499984740745262"/>
      </font>
    </dxf>
    <dxf>
      <fill>
        <patternFill>
          <bgColor theme="8" tint="0.79998168889431442"/>
        </patternFill>
      </fill>
    </dxf>
    <dxf>
      <fill>
        <patternFill patternType="none">
          <bgColor auto="1"/>
        </patternFill>
      </fill>
    </dxf>
    <dxf>
      <font>
        <b/>
        <i val="0"/>
        <color rgb="FF0070C0"/>
      </font>
    </dxf>
    <dxf>
      <fill>
        <patternFill>
          <bgColor theme="8" tint="0.79998168889431442"/>
        </patternFill>
      </fill>
    </dxf>
    <dxf>
      <fill>
        <patternFill patternType="none">
          <bgColor auto="1"/>
        </patternFill>
      </fill>
    </dxf>
    <dxf>
      <font>
        <b/>
        <i val="0"/>
        <color rgb="FF0070C0"/>
      </font>
    </dxf>
    <dxf>
      <font>
        <color theme="0" tint="-0.499984740745262"/>
      </font>
      <fill>
        <patternFill patternType="none">
          <bgColor auto="1"/>
        </patternFill>
      </fill>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b/>
        <i val="0"/>
        <color rgb="FF0070C0"/>
      </font>
    </dxf>
    <dxf>
      <font>
        <strike/>
        <color theme="0" tint="-0.499984740745262"/>
      </font>
    </dxf>
    <dxf>
      <font>
        <b/>
        <i val="0"/>
        <color rgb="FF0070C0"/>
      </font>
    </dxf>
    <dxf>
      <fill>
        <patternFill patternType="none">
          <bgColor auto="1"/>
        </patternFill>
      </fill>
    </dxf>
    <dxf>
      <font>
        <strike val="0"/>
      </font>
      <fill>
        <patternFill>
          <bgColor theme="8" tint="0.59996337778862885"/>
        </patternFill>
      </fill>
    </dxf>
    <dxf>
      <font>
        <strike val="0"/>
      </font>
      <fill>
        <patternFill patternType="none">
          <bgColor auto="1"/>
        </patternFill>
      </fill>
    </dxf>
    <dxf>
      <font>
        <b/>
        <i val="0"/>
        <color rgb="FF0070C0"/>
      </font>
    </dxf>
    <dxf>
      <font>
        <b/>
        <i val="0"/>
        <color rgb="FF0070C0"/>
      </font>
    </dxf>
    <dxf>
      <font>
        <b/>
        <i val="0"/>
        <color rgb="FF0070C0"/>
      </font>
    </dxf>
    <dxf>
      <fill>
        <patternFill patternType="none">
          <bgColor auto="1"/>
        </patternFill>
      </fill>
    </dxf>
    <dxf>
      <fill>
        <patternFill>
          <bgColor theme="8" tint="0.59996337778862885"/>
        </patternFill>
      </fill>
    </dxf>
    <dxf>
      <font>
        <b/>
        <i val="0"/>
        <color rgb="FF0070C0"/>
      </font>
    </dxf>
    <dxf>
      <font>
        <b/>
        <i val="0"/>
        <color rgb="FF0070C0"/>
      </font>
    </dxf>
    <dxf>
      <font>
        <b/>
        <i val="0"/>
        <color rgb="FF0070C0"/>
      </font>
    </dxf>
    <dxf>
      <fill>
        <patternFill>
          <bgColor theme="8" tint="0.59996337778862885"/>
        </patternFill>
      </fill>
    </dxf>
    <dxf>
      <fill>
        <patternFill patternType="none">
          <bgColor auto="1"/>
        </patternFill>
      </fill>
    </dxf>
    <dxf>
      <fill>
        <patternFill>
          <bgColor theme="8" tint="0.59996337778862885"/>
        </patternFill>
      </fill>
    </dxf>
    <dxf>
      <fill>
        <patternFill patternType="none">
          <bgColor auto="1"/>
        </patternFill>
      </fill>
    </dxf>
    <dxf>
      <font>
        <strike val="0"/>
      </font>
      <fill>
        <patternFill patternType="none">
          <bgColor auto="1"/>
        </patternFill>
      </fill>
    </dxf>
    <dxf>
      <font>
        <b val="0"/>
        <i val="0"/>
        <strike val="0"/>
        <color auto="1"/>
      </font>
      <fill>
        <patternFill patternType="solid">
          <bgColor theme="8" tint="0.59996337778862885"/>
        </patternFill>
      </fill>
    </dxf>
    <dxf>
      <font>
        <color theme="0" tint="-0.499984740745262"/>
      </font>
    </dxf>
    <dxf>
      <font>
        <b/>
        <i val="0"/>
        <color rgb="FF0070C0"/>
      </font>
    </dxf>
    <dxf>
      <font>
        <strike/>
        <color theme="0" tint="-0.499984740745262"/>
      </font>
    </dxf>
    <dxf>
      <font>
        <color theme="0" tint="-0.499984740745262"/>
      </font>
    </dxf>
    <dxf>
      <font>
        <color theme="0" tint="-0.499984740745262"/>
      </font>
    </dxf>
    <dxf>
      <font>
        <b/>
        <i val="0"/>
        <color rgb="FF0070C0"/>
      </font>
    </dxf>
    <dxf>
      <font>
        <strike/>
        <color theme="0" tint="-0.499984740745262"/>
      </font>
    </dxf>
    <dxf>
      <font>
        <color theme="0" tint="-0.499984740745262"/>
      </font>
    </dxf>
    <dxf>
      <font>
        <color theme="0" tint="-0.499984740745262"/>
      </font>
    </dxf>
    <dxf>
      <font>
        <b/>
        <i val="0"/>
        <color rgb="FF0070C0"/>
      </font>
    </dxf>
    <dxf>
      <font>
        <strike/>
        <color theme="0" tint="-0.499984740745262"/>
      </font>
    </dxf>
    <dxf>
      <font>
        <color theme="0" tint="-0.499984740745262"/>
      </font>
    </dxf>
    <dxf>
      <fill>
        <patternFill patternType="gray125"/>
      </fill>
    </dxf>
    <dxf>
      <font>
        <color theme="0" tint="-0.24994659260841701"/>
      </font>
    </dxf>
    <dxf>
      <font>
        <color theme="0" tint="-0.24994659260841701"/>
      </font>
    </dxf>
    <dxf>
      <font>
        <color theme="0" tint="-0.24994659260841701"/>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fgColor auto="1"/>
          <bgColor theme="5" tint="0.59996337778862885"/>
        </patternFill>
      </fill>
    </dxf>
    <dxf>
      <fill>
        <patternFill>
          <fgColor auto="1"/>
          <bgColor theme="5" tint="0.59996337778862885"/>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00B0F0"/>
        </patternFill>
      </fill>
    </dxf>
    <dxf>
      <font>
        <b/>
        <i val="0"/>
      </font>
      <fill>
        <patternFill>
          <bgColor rgb="FF00B0F0"/>
        </patternFill>
      </fill>
    </dxf>
    <dxf>
      <font>
        <b/>
        <i val="0"/>
      </font>
      <fill>
        <patternFill>
          <bgColor rgb="FF00B0F0"/>
        </patternFill>
      </fill>
    </dxf>
    <dxf>
      <font>
        <b/>
        <i val="0"/>
      </font>
      <fill>
        <patternFill>
          <bgColor rgb="FF00B0F0"/>
        </patternFill>
      </fill>
    </dxf>
    <dxf>
      <font>
        <b/>
        <i val="0"/>
      </font>
      <fill>
        <patternFill>
          <bgColor rgb="FF00B0F0"/>
        </patternFill>
      </fill>
    </dxf>
    <dxf>
      <font>
        <b/>
        <i val="0"/>
      </font>
      <fill>
        <patternFill>
          <bgColor rgb="FF00B0F0"/>
        </patternFill>
      </fill>
    </dxf>
    <dxf>
      <font>
        <b/>
        <i val="0"/>
      </font>
      <fill>
        <patternFill>
          <bgColor rgb="FF00B0F0"/>
        </patternFill>
      </fill>
    </dxf>
    <dxf>
      <font>
        <b/>
        <i val="0"/>
      </font>
      <fill>
        <patternFill>
          <bgColor rgb="FF00B0F0"/>
        </patternFill>
      </fill>
    </dxf>
    <dxf>
      <font>
        <b/>
        <i val="0"/>
      </font>
      <fill>
        <patternFill>
          <bgColor rgb="FF00B0F0"/>
        </patternFill>
      </fill>
    </dxf>
    <dxf>
      <font>
        <b/>
        <i val="0"/>
      </font>
      <fill>
        <patternFill>
          <bgColor rgb="FF00B0F0"/>
        </patternFill>
      </fill>
    </dxf>
    <dxf>
      <font>
        <b/>
        <i val="0"/>
      </font>
      <fill>
        <patternFill>
          <bgColor rgb="FF00B0F0"/>
        </patternFill>
      </fill>
    </dxf>
    <dxf>
      <font>
        <b/>
        <i val="0"/>
      </font>
      <fill>
        <patternFill>
          <bgColor rgb="FF00B0F0"/>
        </patternFill>
      </fill>
    </dxf>
    <dxf>
      <font>
        <b/>
        <i val="0"/>
      </font>
      <fill>
        <patternFill>
          <bgColor rgb="FF00B0F0"/>
        </patternFill>
      </fill>
    </dxf>
    <dxf>
      <font>
        <b/>
        <i val="0"/>
      </font>
      <fill>
        <patternFill>
          <bgColor rgb="FF00B0F0"/>
        </patternFill>
      </fill>
    </dxf>
    <dxf>
      <font>
        <b/>
        <i val="0"/>
        <strike val="0"/>
      </font>
      <fill>
        <patternFill>
          <bgColor rgb="FF00B0F0"/>
        </patternFill>
      </fill>
    </dxf>
    <dxf>
      <font>
        <b/>
        <i val="0"/>
        <strike val="0"/>
      </font>
      <fill>
        <patternFill>
          <bgColor rgb="FF00B0F0"/>
        </patternFill>
      </fill>
    </dxf>
    <dxf>
      <font>
        <color rgb="FFFF0000"/>
      </font>
    </dxf>
    <dxf>
      <font>
        <color theme="1" tint="0.499984740745262"/>
      </font>
    </dxf>
    <dxf>
      <font>
        <color rgb="FF0070C0"/>
      </font>
      <fill>
        <patternFill patternType="none">
          <bgColor auto="1"/>
        </patternFill>
      </fill>
    </dxf>
    <dxf>
      <font>
        <color rgb="FFFF0000"/>
      </font>
    </dxf>
    <dxf>
      <font>
        <color rgb="FF0070C0"/>
      </font>
    </dxf>
    <dxf>
      <font>
        <color theme="1" tint="0.499984740745262"/>
      </font>
    </dxf>
    <dxf>
      <font>
        <color rgb="FFFF0000"/>
      </font>
    </dxf>
    <dxf>
      <font>
        <color theme="1" tint="0.499984740745262"/>
      </font>
    </dxf>
    <dxf>
      <font>
        <color rgb="FF0070C0"/>
      </font>
    </dxf>
    <dxf>
      <font>
        <color rgb="FFFF0000"/>
      </font>
    </dxf>
    <dxf>
      <font>
        <color theme="1" tint="0.499984740745262"/>
      </font>
    </dxf>
    <dxf>
      <font>
        <color rgb="FF0070C0"/>
      </font>
    </dxf>
    <dxf>
      <font>
        <color rgb="FFFF0000"/>
      </font>
    </dxf>
    <dxf>
      <font>
        <color rgb="FF0070C0"/>
      </font>
    </dxf>
    <dxf>
      <font>
        <color theme="1" tint="0.499984740745262"/>
      </font>
    </dxf>
    <dxf>
      <font>
        <color theme="1" tint="0.499984740745262"/>
      </font>
    </dxf>
    <dxf>
      <font>
        <color rgb="FFFF0000"/>
      </font>
    </dxf>
    <dxf>
      <font>
        <color rgb="FF0070C0"/>
      </font>
    </dxf>
    <dxf>
      <font>
        <color rgb="FF0070C0"/>
      </font>
    </dxf>
    <dxf>
      <font>
        <color theme="1" tint="0.499984740745262"/>
      </font>
    </dxf>
    <dxf>
      <font>
        <color rgb="FFFF0000"/>
      </font>
    </dxf>
    <dxf>
      <font>
        <color rgb="FF0070C0"/>
      </font>
    </dxf>
    <dxf>
      <font>
        <color theme="1" tint="0.499984740745262"/>
      </font>
    </dxf>
    <dxf>
      <font>
        <color rgb="FFFF0000"/>
      </font>
    </dxf>
    <dxf>
      <font>
        <color theme="1" tint="0.499984740745262"/>
      </font>
    </dxf>
    <dxf>
      <font>
        <color rgb="FF0070C0"/>
      </font>
    </dxf>
    <dxf>
      <font>
        <color rgb="FFFF0000"/>
      </font>
    </dxf>
    <dxf>
      <font>
        <color theme="1" tint="0.499984740745262"/>
      </font>
    </dxf>
    <dxf>
      <font>
        <color rgb="FFFF0000"/>
      </font>
    </dxf>
    <dxf>
      <font>
        <color rgb="FF0070C0"/>
      </font>
    </dxf>
    <dxf>
      <font>
        <color rgb="FFFF0000"/>
      </font>
    </dxf>
    <dxf>
      <font>
        <color rgb="FF0070C0"/>
      </font>
    </dxf>
    <dxf>
      <font>
        <color theme="1" tint="0.499984740745262"/>
      </font>
    </dxf>
    <dxf>
      <font>
        <color theme="1" tint="0.499984740745262"/>
      </font>
    </dxf>
    <dxf>
      <font>
        <color rgb="FF0070C0"/>
      </font>
    </dxf>
    <dxf>
      <font>
        <color rgb="FFFF0000"/>
      </font>
    </dxf>
    <dxf>
      <font>
        <color rgb="FFFF0000"/>
      </font>
    </dxf>
    <dxf>
      <font>
        <color theme="1" tint="0.499984740745262"/>
      </font>
    </dxf>
    <dxf>
      <font>
        <color rgb="FF0070C0"/>
      </font>
    </dxf>
    <dxf>
      <font>
        <color theme="1" tint="0.499984740745262"/>
      </font>
      <fill>
        <patternFill patternType="none">
          <bgColor auto="1"/>
        </patternFill>
      </fill>
    </dxf>
    <dxf>
      <font>
        <color rgb="FFFF0000"/>
      </font>
    </dxf>
    <dxf>
      <font>
        <color rgb="FF0070C0"/>
      </font>
    </dxf>
    <dxf>
      <font>
        <color rgb="FFFF0000"/>
      </font>
    </dxf>
    <dxf>
      <font>
        <color theme="1" tint="0.499984740745262"/>
      </font>
    </dxf>
    <dxf>
      <font>
        <color rgb="FF0070C0"/>
      </font>
    </dxf>
    <dxf>
      <font>
        <color rgb="FFFF0000"/>
      </font>
    </dxf>
    <dxf>
      <font>
        <color theme="1" tint="0.499984740745262"/>
      </font>
    </dxf>
    <dxf>
      <font>
        <color rgb="FF00B0F0"/>
      </font>
    </dxf>
  </dxfs>
  <tableStyles count="0" defaultTableStyle="TableStyleMedium2" defaultPivotStyle="PivotStyleLight16"/>
  <colors>
    <mruColors>
      <color rgb="FFFCB66A"/>
      <color rgb="FFF89F6E"/>
      <color rgb="FFF7DD6F"/>
      <color rgb="FFB7DEE8"/>
      <color rgb="FF33CCCC"/>
      <color rgb="FF006666"/>
      <color rgb="FF0066CC"/>
      <color rgb="FFFFFF00"/>
      <color rgb="FF0099CC"/>
      <color rgb="FF33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_rels/drawing3.xml.rels><?xml version="1.0" encoding="UTF-8" standalone="yes"?>
<Relationships xmlns="http://schemas.openxmlformats.org/package/2006/relationships"><Relationship Id="rId3" Type="http://schemas.openxmlformats.org/officeDocument/2006/relationships/image" Target="../media/image11.emf"/><Relationship Id="rId2" Type="http://schemas.openxmlformats.org/officeDocument/2006/relationships/image" Target="../media/image10.emf"/><Relationship Id="rId1" Type="http://schemas.openxmlformats.org/officeDocument/2006/relationships/image" Target="../media/image9.emf"/><Relationship Id="rId4" Type="http://schemas.openxmlformats.org/officeDocument/2006/relationships/image" Target="../media/image12.emf"/></Relationships>
</file>

<file path=xl/drawings/_rels/vmlDrawing2.vml.rels><?xml version="1.0" encoding="UTF-8" standalone="yes"?>
<Relationships xmlns="http://schemas.openxmlformats.org/package/2006/relationships"><Relationship Id="rId3" Type="http://schemas.openxmlformats.org/officeDocument/2006/relationships/image" Target="../media/image15.emf"/><Relationship Id="rId2" Type="http://schemas.openxmlformats.org/officeDocument/2006/relationships/image" Target="../media/image14.emf"/><Relationship Id="rId1" Type="http://schemas.openxmlformats.org/officeDocument/2006/relationships/image" Target="../media/image13.emf"/><Relationship Id="rId4" Type="http://schemas.openxmlformats.org/officeDocument/2006/relationships/image" Target="../media/image16.emf"/></Relationships>
</file>

<file path=xl/drawings/drawing1.xml><?xml version="1.0" encoding="utf-8"?>
<xdr:wsDr xmlns:xdr="http://schemas.openxmlformats.org/drawingml/2006/spreadsheetDrawing" xmlns:a="http://schemas.openxmlformats.org/drawingml/2006/main">
  <xdr:twoCellAnchor>
    <xdr:from>
      <xdr:col>40</xdr:col>
      <xdr:colOff>516481</xdr:colOff>
      <xdr:row>18</xdr:row>
      <xdr:rowOff>263270</xdr:rowOff>
    </xdr:from>
    <xdr:to>
      <xdr:col>43</xdr:col>
      <xdr:colOff>162103</xdr:colOff>
      <xdr:row>18</xdr:row>
      <xdr:rowOff>562626</xdr:rowOff>
    </xdr:to>
    <xdr:sp macro="" textlink="">
      <xdr:nvSpPr>
        <xdr:cNvPr id="10" name="テキスト ボックス 9">
          <a:extLst>
            <a:ext uri="{FF2B5EF4-FFF2-40B4-BE49-F238E27FC236}">
              <a16:creationId xmlns:a16="http://schemas.microsoft.com/office/drawing/2014/main" id="{CA4DE73C-C6D3-48BD-B849-2CB4A113447C}"/>
            </a:ext>
          </a:extLst>
        </xdr:cNvPr>
        <xdr:cNvSpPr txBox="1"/>
      </xdr:nvSpPr>
      <xdr:spPr>
        <a:xfrm>
          <a:off x="20154546" y="9564640"/>
          <a:ext cx="979122" cy="2993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kern="1200">
              <a:latin typeface="メイリオ" panose="020B0604030504040204" pitchFamily="50" charset="-128"/>
              <a:ea typeface="メイリオ" panose="020B0604030504040204" pitchFamily="50" charset="-128"/>
            </a:rPr>
            <a:t>←採点開始</a:t>
          </a:r>
        </a:p>
      </xdr:txBody>
    </xdr:sp>
    <xdr:clientData/>
  </xdr:twoCellAnchor>
  <xdr:twoCellAnchor>
    <xdr:from>
      <xdr:col>31</xdr:col>
      <xdr:colOff>118751</xdr:colOff>
      <xdr:row>3</xdr:row>
      <xdr:rowOff>152153</xdr:rowOff>
    </xdr:from>
    <xdr:to>
      <xdr:col>31</xdr:col>
      <xdr:colOff>186786</xdr:colOff>
      <xdr:row>6</xdr:row>
      <xdr:rowOff>383474</xdr:rowOff>
    </xdr:to>
    <xdr:sp macro="" textlink="">
      <xdr:nvSpPr>
        <xdr:cNvPr id="2" name="右大かっこ 1">
          <a:extLst>
            <a:ext uri="{FF2B5EF4-FFF2-40B4-BE49-F238E27FC236}">
              <a16:creationId xmlns:a16="http://schemas.microsoft.com/office/drawing/2014/main" id="{77ADF157-6378-14AA-D7AC-4FD1EBFEEA23}"/>
            </a:ext>
          </a:extLst>
        </xdr:cNvPr>
        <xdr:cNvSpPr/>
      </xdr:nvSpPr>
      <xdr:spPr>
        <a:xfrm>
          <a:off x="13875572" y="1716974"/>
          <a:ext cx="68035" cy="1782536"/>
        </a:xfrm>
        <a:prstGeom prst="rightBracket">
          <a:avLst/>
        </a:prstGeom>
        <a:noFill/>
        <a:ln>
          <a:solidFill>
            <a:schemeClr val="tx1">
              <a:lumMod val="75000"/>
              <a:lumOff val="25000"/>
            </a:schemeClr>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kern="1200">
            <a:solidFill>
              <a:schemeClr val="tx1">
                <a:lumMod val="75000"/>
                <a:lumOff val="25000"/>
              </a:schemeClr>
            </a:solidFill>
          </a:endParaRPr>
        </a:p>
      </xdr:txBody>
    </xdr:sp>
    <xdr:clientData/>
  </xdr:twoCellAnchor>
  <xdr:twoCellAnchor>
    <xdr:from>
      <xdr:col>31</xdr:col>
      <xdr:colOff>233792</xdr:colOff>
      <xdr:row>4</xdr:row>
      <xdr:rowOff>347600</xdr:rowOff>
    </xdr:from>
    <xdr:to>
      <xdr:col>33</xdr:col>
      <xdr:colOff>1280428</xdr:colOff>
      <xdr:row>5</xdr:row>
      <xdr:rowOff>211528</xdr:rowOff>
    </xdr:to>
    <xdr:sp macro="" textlink="">
      <xdr:nvSpPr>
        <xdr:cNvPr id="6" name="テキスト ボックス 5">
          <a:extLst>
            <a:ext uri="{FF2B5EF4-FFF2-40B4-BE49-F238E27FC236}">
              <a16:creationId xmlns:a16="http://schemas.microsoft.com/office/drawing/2014/main" id="{AA431CC1-1E37-E083-5363-636CAD83A1AE}"/>
            </a:ext>
          </a:extLst>
        </xdr:cNvPr>
        <xdr:cNvSpPr txBox="1"/>
      </xdr:nvSpPr>
      <xdr:spPr>
        <a:xfrm>
          <a:off x="13990613" y="2429493"/>
          <a:ext cx="1808636" cy="3809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kern="1200">
              <a:solidFill>
                <a:schemeClr val="tx1">
                  <a:lumMod val="75000"/>
                  <a:lumOff val="25000"/>
                </a:schemeClr>
              </a:solidFill>
              <a:latin typeface="Meiryo UI" panose="020B0604030504040204" pitchFamily="50" charset="-128"/>
              <a:ea typeface="Meiryo UI" panose="020B0604030504040204" pitchFamily="50" charset="-128"/>
            </a:rPr>
            <a:t>入力例：</a:t>
          </a:r>
          <a:r>
            <a:rPr kumimoji="1" lang="en-US" altLang="ja-JP" sz="1200" kern="1200">
              <a:solidFill>
                <a:schemeClr val="tx1">
                  <a:lumMod val="75000"/>
                  <a:lumOff val="25000"/>
                </a:schemeClr>
              </a:solidFill>
              <a:latin typeface="Meiryo UI" panose="020B0604030504040204" pitchFamily="50" charset="-128"/>
              <a:ea typeface="Meiryo UI" panose="020B0604030504040204" pitchFamily="50" charset="-128"/>
            </a:rPr>
            <a:t>2023/12/1</a:t>
          </a:r>
        </a:p>
      </xdr:txBody>
    </xdr:sp>
    <xdr:clientData/>
  </xdr:twoCellAnchor>
  <xdr:twoCellAnchor>
    <xdr:from>
      <xdr:col>15</xdr:col>
      <xdr:colOff>938893</xdr:colOff>
      <xdr:row>11</xdr:row>
      <xdr:rowOff>381000</xdr:rowOff>
    </xdr:from>
    <xdr:to>
      <xdr:col>42</xdr:col>
      <xdr:colOff>244929</xdr:colOff>
      <xdr:row>16</xdr:row>
      <xdr:rowOff>598715</xdr:rowOff>
    </xdr:to>
    <xdr:sp macro="" textlink="">
      <xdr:nvSpPr>
        <xdr:cNvPr id="3" name="正方形/長方形 2">
          <a:extLst>
            <a:ext uri="{FF2B5EF4-FFF2-40B4-BE49-F238E27FC236}">
              <a16:creationId xmlns:a16="http://schemas.microsoft.com/office/drawing/2014/main" id="{200DB76C-A89F-8F92-CFF8-D85A25EABB13}"/>
            </a:ext>
          </a:extLst>
        </xdr:cNvPr>
        <xdr:cNvSpPr/>
      </xdr:nvSpPr>
      <xdr:spPr>
        <a:xfrm>
          <a:off x="8576211" y="5749636"/>
          <a:ext cx="13368400" cy="2711534"/>
        </a:xfrm>
        <a:prstGeom prst="rect">
          <a:avLst/>
        </a:prstGeom>
        <a:noFill/>
        <a:ln>
          <a:prstDash val="dash"/>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lumMod val="50000"/>
                <a:lumOff val="50000"/>
              </a:schemeClr>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80596</xdr:colOff>
      <xdr:row>35</xdr:row>
      <xdr:rowOff>43961</xdr:rowOff>
    </xdr:from>
    <xdr:to>
      <xdr:col>7</xdr:col>
      <xdr:colOff>138062</xdr:colOff>
      <xdr:row>49</xdr:row>
      <xdr:rowOff>117230</xdr:rowOff>
    </xdr:to>
    <xdr:pic>
      <xdr:nvPicPr>
        <xdr:cNvPr id="33" name="図 32">
          <a:extLst>
            <a:ext uri="{FF2B5EF4-FFF2-40B4-BE49-F238E27FC236}">
              <a16:creationId xmlns:a16="http://schemas.microsoft.com/office/drawing/2014/main" id="{EC608AAB-4FE3-936C-54C7-C22B56996A6E}"/>
            </a:ext>
          </a:extLst>
        </xdr:cNvPr>
        <xdr:cNvPicPr>
          <a:picLocks noChangeAspect="1"/>
        </xdr:cNvPicPr>
      </xdr:nvPicPr>
      <xdr:blipFill rotWithShape="1">
        <a:blip xmlns:r="http://schemas.openxmlformats.org/officeDocument/2006/relationships" r:embed="rId1"/>
        <a:srcRect l="1837" t="19047" r="51124" b="17215"/>
        <a:stretch/>
      </xdr:blipFill>
      <xdr:spPr>
        <a:xfrm>
          <a:off x="80596" y="8828942"/>
          <a:ext cx="4878581" cy="3458308"/>
        </a:xfrm>
        <a:prstGeom prst="rect">
          <a:avLst/>
        </a:prstGeom>
      </xdr:spPr>
    </xdr:pic>
    <xdr:clientData/>
  </xdr:twoCellAnchor>
  <xdr:twoCellAnchor editAs="oneCell">
    <xdr:from>
      <xdr:col>0</xdr:col>
      <xdr:colOff>324970</xdr:colOff>
      <xdr:row>18</xdr:row>
      <xdr:rowOff>34874</xdr:rowOff>
    </xdr:from>
    <xdr:to>
      <xdr:col>9</xdr:col>
      <xdr:colOff>470647</xdr:colOff>
      <xdr:row>28</xdr:row>
      <xdr:rowOff>74620</xdr:rowOff>
    </xdr:to>
    <xdr:pic>
      <xdr:nvPicPr>
        <xdr:cNvPr id="29" name="図 28">
          <a:extLst>
            <a:ext uri="{FF2B5EF4-FFF2-40B4-BE49-F238E27FC236}">
              <a16:creationId xmlns:a16="http://schemas.microsoft.com/office/drawing/2014/main" id="{B0404857-B942-F11D-0311-319F052AF2BB}"/>
            </a:ext>
          </a:extLst>
        </xdr:cNvPr>
        <xdr:cNvPicPr>
          <a:picLocks noChangeAspect="1"/>
        </xdr:cNvPicPr>
      </xdr:nvPicPr>
      <xdr:blipFill rotWithShape="1">
        <a:blip xmlns:r="http://schemas.openxmlformats.org/officeDocument/2006/relationships" r:embed="rId2"/>
        <a:srcRect l="1882" t="19643" r="4772" b="12022"/>
        <a:stretch/>
      </xdr:blipFill>
      <xdr:spPr>
        <a:xfrm>
          <a:off x="324970" y="4709451"/>
          <a:ext cx="6344254" cy="2457631"/>
        </a:xfrm>
        <a:prstGeom prst="rect">
          <a:avLst/>
        </a:prstGeom>
      </xdr:spPr>
    </xdr:pic>
    <xdr:clientData/>
  </xdr:twoCellAnchor>
  <xdr:twoCellAnchor>
    <xdr:from>
      <xdr:col>7</xdr:col>
      <xdr:colOff>314325</xdr:colOff>
      <xdr:row>19</xdr:row>
      <xdr:rowOff>85725</xdr:rowOff>
    </xdr:from>
    <xdr:to>
      <xdr:col>9</xdr:col>
      <xdr:colOff>619125</xdr:colOff>
      <xdr:row>25</xdr:row>
      <xdr:rowOff>76200</xdr:rowOff>
    </xdr:to>
    <xdr:sp macro="" textlink="">
      <xdr:nvSpPr>
        <xdr:cNvPr id="3" name="正方形/長方形 2">
          <a:extLst>
            <a:ext uri="{FF2B5EF4-FFF2-40B4-BE49-F238E27FC236}">
              <a16:creationId xmlns:a16="http://schemas.microsoft.com/office/drawing/2014/main" id="{2ADC8587-3782-42A1-B95B-4E5516F54536}"/>
            </a:ext>
          </a:extLst>
        </xdr:cNvPr>
        <xdr:cNvSpPr/>
      </xdr:nvSpPr>
      <xdr:spPr>
        <a:xfrm>
          <a:off x="5114925" y="4848225"/>
          <a:ext cx="1676400" cy="1419225"/>
        </a:xfrm>
        <a:prstGeom prst="rect">
          <a:avLst/>
        </a:prstGeom>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kern="1200"/>
        </a:p>
      </xdr:txBody>
    </xdr:sp>
    <xdr:clientData/>
  </xdr:twoCellAnchor>
  <xdr:twoCellAnchor>
    <xdr:from>
      <xdr:col>0</xdr:col>
      <xdr:colOff>249115</xdr:colOff>
      <xdr:row>24</xdr:row>
      <xdr:rowOff>145678</xdr:rowOff>
    </xdr:from>
    <xdr:to>
      <xdr:col>3</xdr:col>
      <xdr:colOff>448236</xdr:colOff>
      <xdr:row>25</xdr:row>
      <xdr:rowOff>179294</xdr:rowOff>
    </xdr:to>
    <xdr:sp macro="" textlink="">
      <xdr:nvSpPr>
        <xdr:cNvPr id="4" name="正方形/長方形 3">
          <a:extLst>
            <a:ext uri="{FF2B5EF4-FFF2-40B4-BE49-F238E27FC236}">
              <a16:creationId xmlns:a16="http://schemas.microsoft.com/office/drawing/2014/main" id="{3BE34D63-39A3-4D3D-9AB1-C98B4526E0E8}"/>
            </a:ext>
          </a:extLst>
        </xdr:cNvPr>
        <xdr:cNvSpPr/>
      </xdr:nvSpPr>
      <xdr:spPr>
        <a:xfrm>
          <a:off x="249115" y="6270986"/>
          <a:ext cx="2265313" cy="275404"/>
        </a:xfrm>
        <a:prstGeom prst="rect">
          <a:avLst/>
        </a:prstGeom>
        <a:noFill/>
        <a:ln w="2857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kern="1200"/>
        </a:p>
      </xdr:txBody>
    </xdr:sp>
    <xdr:clientData/>
  </xdr:twoCellAnchor>
  <xdr:twoCellAnchor>
    <xdr:from>
      <xdr:col>0</xdr:col>
      <xdr:colOff>537882</xdr:colOff>
      <xdr:row>25</xdr:row>
      <xdr:rowOff>219075</xdr:rowOff>
    </xdr:from>
    <xdr:to>
      <xdr:col>1</xdr:col>
      <xdr:colOff>46504</xdr:colOff>
      <xdr:row>27</xdr:row>
      <xdr:rowOff>11206</xdr:rowOff>
    </xdr:to>
    <xdr:cxnSp macro="">
      <xdr:nvCxnSpPr>
        <xdr:cNvPr id="5" name="直線矢印コネクタ 4">
          <a:extLst>
            <a:ext uri="{FF2B5EF4-FFF2-40B4-BE49-F238E27FC236}">
              <a16:creationId xmlns:a16="http://schemas.microsoft.com/office/drawing/2014/main" id="{B3C4B736-E231-478E-98C7-770944B9C095}"/>
            </a:ext>
          </a:extLst>
        </xdr:cNvPr>
        <xdr:cNvCxnSpPr/>
      </xdr:nvCxnSpPr>
      <xdr:spPr>
        <a:xfrm flipV="1">
          <a:off x="537882" y="6427134"/>
          <a:ext cx="192181" cy="262778"/>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25644</xdr:colOff>
      <xdr:row>38</xdr:row>
      <xdr:rowOff>81330</xdr:rowOff>
    </xdr:from>
    <xdr:to>
      <xdr:col>2</xdr:col>
      <xdr:colOff>361950</xdr:colOff>
      <xdr:row>39</xdr:row>
      <xdr:rowOff>176579</xdr:rowOff>
    </xdr:to>
    <xdr:sp macro="" textlink="">
      <xdr:nvSpPr>
        <xdr:cNvPr id="7" name="楕円 6">
          <a:extLst>
            <a:ext uri="{FF2B5EF4-FFF2-40B4-BE49-F238E27FC236}">
              <a16:creationId xmlns:a16="http://schemas.microsoft.com/office/drawing/2014/main" id="{941B8242-801E-4C40-B501-A85C43111731}"/>
            </a:ext>
          </a:extLst>
        </xdr:cNvPr>
        <xdr:cNvSpPr/>
      </xdr:nvSpPr>
      <xdr:spPr>
        <a:xfrm>
          <a:off x="1403106" y="9591676"/>
          <a:ext cx="336306" cy="337038"/>
        </a:xfrm>
        <a:prstGeom prst="ellipse">
          <a:avLst/>
        </a:prstGeom>
        <a:noFill/>
        <a:ln w="285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twoCellAnchor editAs="oneCell">
    <xdr:from>
      <xdr:col>7</xdr:col>
      <xdr:colOff>485775</xdr:colOff>
      <xdr:row>37</xdr:row>
      <xdr:rowOff>176579</xdr:rowOff>
    </xdr:from>
    <xdr:to>
      <xdr:col>8</xdr:col>
      <xdr:colOff>581134</xdr:colOff>
      <xdr:row>40</xdr:row>
      <xdr:rowOff>233836</xdr:rowOff>
    </xdr:to>
    <xdr:pic>
      <xdr:nvPicPr>
        <xdr:cNvPr id="9" name="図 8">
          <a:extLst>
            <a:ext uri="{FF2B5EF4-FFF2-40B4-BE49-F238E27FC236}">
              <a16:creationId xmlns:a16="http://schemas.microsoft.com/office/drawing/2014/main" id="{3C844892-5452-475A-8C3F-9E0D58C48602}"/>
            </a:ext>
          </a:extLst>
        </xdr:cNvPr>
        <xdr:cNvPicPr>
          <a:picLocks noChangeAspect="1"/>
        </xdr:cNvPicPr>
      </xdr:nvPicPr>
      <xdr:blipFill>
        <a:blip xmlns:r="http://schemas.openxmlformats.org/officeDocument/2006/relationships" r:embed="rId3"/>
        <a:stretch>
          <a:fillRect/>
        </a:stretch>
      </xdr:blipFill>
      <xdr:spPr>
        <a:xfrm>
          <a:off x="5306890" y="9445137"/>
          <a:ext cx="784090" cy="782623"/>
        </a:xfrm>
        <a:prstGeom prst="rect">
          <a:avLst/>
        </a:prstGeom>
      </xdr:spPr>
    </xdr:pic>
    <xdr:clientData/>
  </xdr:twoCellAnchor>
  <xdr:twoCellAnchor>
    <xdr:from>
      <xdr:col>7</xdr:col>
      <xdr:colOff>314326</xdr:colOff>
      <xdr:row>37</xdr:row>
      <xdr:rowOff>14654</xdr:rowOff>
    </xdr:from>
    <xdr:to>
      <xdr:col>9</xdr:col>
      <xdr:colOff>73269</xdr:colOff>
      <xdr:row>41</xdr:row>
      <xdr:rowOff>81329</xdr:rowOff>
    </xdr:to>
    <xdr:sp macro="" textlink="">
      <xdr:nvSpPr>
        <xdr:cNvPr id="10" name="楕円 9">
          <a:extLst>
            <a:ext uri="{FF2B5EF4-FFF2-40B4-BE49-F238E27FC236}">
              <a16:creationId xmlns:a16="http://schemas.microsoft.com/office/drawing/2014/main" id="{4B655DE2-EEA4-42FD-A990-917463E97CFA}"/>
            </a:ext>
          </a:extLst>
        </xdr:cNvPr>
        <xdr:cNvSpPr/>
      </xdr:nvSpPr>
      <xdr:spPr>
        <a:xfrm>
          <a:off x="5135441" y="9283212"/>
          <a:ext cx="1136405" cy="1033829"/>
        </a:xfrm>
        <a:prstGeom prst="ellipse">
          <a:avLst/>
        </a:prstGeom>
        <a:noFill/>
        <a:ln w="285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twoCellAnchor>
    <xdr:from>
      <xdr:col>2</xdr:col>
      <xdr:colOff>195263</xdr:colOff>
      <xdr:row>37</xdr:row>
      <xdr:rowOff>14654</xdr:rowOff>
    </xdr:from>
    <xdr:to>
      <xdr:col>8</xdr:col>
      <xdr:colOff>195263</xdr:colOff>
      <xdr:row>38</xdr:row>
      <xdr:rowOff>81330</xdr:rowOff>
    </xdr:to>
    <xdr:cxnSp macro="">
      <xdr:nvCxnSpPr>
        <xdr:cNvPr id="11" name="直線コネクタ 10">
          <a:extLst>
            <a:ext uri="{FF2B5EF4-FFF2-40B4-BE49-F238E27FC236}">
              <a16:creationId xmlns:a16="http://schemas.microsoft.com/office/drawing/2014/main" id="{C2B18F9C-3E05-4442-B90D-A7F1964D9992}"/>
            </a:ext>
          </a:extLst>
        </xdr:cNvPr>
        <xdr:cNvCxnSpPr>
          <a:stCxn id="10" idx="0"/>
          <a:endCxn id="7" idx="0"/>
        </xdr:cNvCxnSpPr>
      </xdr:nvCxnSpPr>
      <xdr:spPr>
        <a:xfrm flipH="1">
          <a:off x="1572725" y="9283212"/>
          <a:ext cx="4132384" cy="308464"/>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195263</xdr:colOff>
      <xdr:row>39</xdr:row>
      <xdr:rowOff>176579</xdr:rowOff>
    </xdr:from>
    <xdr:to>
      <xdr:col>8</xdr:col>
      <xdr:colOff>195263</xdr:colOff>
      <xdr:row>41</xdr:row>
      <xdr:rowOff>81329</xdr:rowOff>
    </xdr:to>
    <xdr:cxnSp macro="">
      <xdr:nvCxnSpPr>
        <xdr:cNvPr id="12" name="直線コネクタ 11">
          <a:extLst>
            <a:ext uri="{FF2B5EF4-FFF2-40B4-BE49-F238E27FC236}">
              <a16:creationId xmlns:a16="http://schemas.microsoft.com/office/drawing/2014/main" id="{44BFC613-7BA7-4A88-9604-C26B90890009}"/>
            </a:ext>
          </a:extLst>
        </xdr:cNvPr>
        <xdr:cNvCxnSpPr>
          <a:stCxn id="10" idx="4"/>
          <a:endCxn id="7" idx="4"/>
        </xdr:cNvCxnSpPr>
      </xdr:nvCxnSpPr>
      <xdr:spPr>
        <a:xfrm flipH="1" flipV="1">
          <a:off x="1572725" y="9928714"/>
          <a:ext cx="4132384" cy="388327"/>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252046</xdr:colOff>
      <xdr:row>41</xdr:row>
      <xdr:rowOff>203688</xdr:rowOff>
    </xdr:from>
    <xdr:to>
      <xdr:col>9</xdr:col>
      <xdr:colOff>509221</xdr:colOff>
      <xdr:row>44</xdr:row>
      <xdr:rowOff>184639</xdr:rowOff>
    </xdr:to>
    <xdr:sp macro="" textlink="">
      <xdr:nvSpPr>
        <xdr:cNvPr id="13" name="テキスト ボックス 12">
          <a:extLst>
            <a:ext uri="{FF2B5EF4-FFF2-40B4-BE49-F238E27FC236}">
              <a16:creationId xmlns:a16="http://schemas.microsoft.com/office/drawing/2014/main" id="{8E91A832-1507-45C6-B73E-DB0D4DA1F4FA}"/>
            </a:ext>
          </a:extLst>
        </xdr:cNvPr>
        <xdr:cNvSpPr txBox="1"/>
      </xdr:nvSpPr>
      <xdr:spPr>
        <a:xfrm>
          <a:off x="5073161" y="10439400"/>
          <a:ext cx="1634637" cy="70631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kern="1200"/>
            <a:t>チェックはプルダウンから行います。</a:t>
          </a:r>
        </a:p>
      </xdr:txBody>
    </xdr:sp>
    <xdr:clientData/>
  </xdr:twoCellAnchor>
  <xdr:twoCellAnchor editAs="oneCell">
    <xdr:from>
      <xdr:col>0</xdr:col>
      <xdr:colOff>142876</xdr:colOff>
      <xdr:row>56</xdr:row>
      <xdr:rowOff>142875</xdr:rowOff>
    </xdr:from>
    <xdr:to>
      <xdr:col>3</xdr:col>
      <xdr:colOff>561975</xdr:colOff>
      <xdr:row>58</xdr:row>
      <xdr:rowOff>103854</xdr:rowOff>
    </xdr:to>
    <xdr:pic>
      <xdr:nvPicPr>
        <xdr:cNvPr id="16" name="図 15">
          <a:extLst>
            <a:ext uri="{FF2B5EF4-FFF2-40B4-BE49-F238E27FC236}">
              <a16:creationId xmlns:a16="http://schemas.microsoft.com/office/drawing/2014/main" id="{025AE53C-EF80-49D7-893E-6F9577F650D4}"/>
            </a:ext>
          </a:extLst>
        </xdr:cNvPr>
        <xdr:cNvPicPr>
          <a:picLocks noChangeAspect="1"/>
        </xdr:cNvPicPr>
      </xdr:nvPicPr>
      <xdr:blipFill>
        <a:blip xmlns:r="http://schemas.openxmlformats.org/officeDocument/2006/relationships" r:embed="rId4"/>
        <a:stretch>
          <a:fillRect/>
        </a:stretch>
      </xdr:blipFill>
      <xdr:spPr>
        <a:xfrm>
          <a:off x="142876" y="13716000"/>
          <a:ext cx="2476499" cy="437229"/>
        </a:xfrm>
        <a:prstGeom prst="rect">
          <a:avLst/>
        </a:prstGeom>
      </xdr:spPr>
    </xdr:pic>
    <xdr:clientData/>
  </xdr:twoCellAnchor>
  <xdr:twoCellAnchor>
    <xdr:from>
      <xdr:col>0</xdr:col>
      <xdr:colOff>171450</xdr:colOff>
      <xdr:row>26</xdr:row>
      <xdr:rowOff>238124</xdr:rowOff>
    </xdr:from>
    <xdr:to>
      <xdr:col>3</xdr:col>
      <xdr:colOff>476249</xdr:colOff>
      <xdr:row>29</xdr:row>
      <xdr:rowOff>200024</xdr:rowOff>
    </xdr:to>
    <xdr:sp macro="" textlink="">
      <xdr:nvSpPr>
        <xdr:cNvPr id="17" name="テキスト ボックス 16">
          <a:extLst>
            <a:ext uri="{FF2B5EF4-FFF2-40B4-BE49-F238E27FC236}">
              <a16:creationId xmlns:a16="http://schemas.microsoft.com/office/drawing/2014/main" id="{7B552BA9-0340-4951-BC8A-8CE8CCD06E5C}"/>
            </a:ext>
          </a:extLst>
        </xdr:cNvPr>
        <xdr:cNvSpPr txBox="1"/>
      </xdr:nvSpPr>
      <xdr:spPr>
        <a:xfrm>
          <a:off x="171450" y="6667499"/>
          <a:ext cx="2362199" cy="6762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kern="1200"/>
            <a:t>申請種別はプルダウンとなっており、申請種別の選択により「レポート作成・申請注意事項」が変化します。</a:t>
          </a:r>
        </a:p>
      </xdr:txBody>
    </xdr:sp>
    <xdr:clientData/>
  </xdr:twoCellAnchor>
  <xdr:twoCellAnchor editAs="oneCell">
    <xdr:from>
      <xdr:col>0</xdr:col>
      <xdr:colOff>161925</xdr:colOff>
      <xdr:row>63</xdr:row>
      <xdr:rowOff>180975</xdr:rowOff>
    </xdr:from>
    <xdr:to>
      <xdr:col>6</xdr:col>
      <xdr:colOff>152973</xdr:colOff>
      <xdr:row>65</xdr:row>
      <xdr:rowOff>181041</xdr:rowOff>
    </xdr:to>
    <xdr:pic>
      <xdr:nvPicPr>
        <xdr:cNvPr id="18" name="図 17">
          <a:extLst>
            <a:ext uri="{FF2B5EF4-FFF2-40B4-BE49-F238E27FC236}">
              <a16:creationId xmlns:a16="http://schemas.microsoft.com/office/drawing/2014/main" id="{6383FD90-4586-4AA3-B1CE-5B67B44A308A}"/>
            </a:ext>
          </a:extLst>
        </xdr:cNvPr>
        <xdr:cNvPicPr>
          <a:picLocks noChangeAspect="1"/>
        </xdr:cNvPicPr>
      </xdr:nvPicPr>
      <xdr:blipFill>
        <a:blip xmlns:r="http://schemas.openxmlformats.org/officeDocument/2006/relationships" r:embed="rId5"/>
        <a:stretch>
          <a:fillRect/>
        </a:stretch>
      </xdr:blipFill>
      <xdr:spPr>
        <a:xfrm>
          <a:off x="161925" y="15420975"/>
          <a:ext cx="4105848" cy="476316"/>
        </a:xfrm>
        <a:prstGeom prst="rect">
          <a:avLst/>
        </a:prstGeom>
      </xdr:spPr>
    </xdr:pic>
    <xdr:clientData/>
  </xdr:twoCellAnchor>
  <xdr:twoCellAnchor>
    <xdr:from>
      <xdr:col>4</xdr:col>
      <xdr:colOff>161926</xdr:colOff>
      <xdr:row>63</xdr:row>
      <xdr:rowOff>238124</xdr:rowOff>
    </xdr:from>
    <xdr:to>
      <xdr:col>5</xdr:col>
      <xdr:colOff>581026</xdr:colOff>
      <xdr:row>65</xdr:row>
      <xdr:rowOff>152399</xdr:rowOff>
    </xdr:to>
    <xdr:sp macro="" textlink="">
      <xdr:nvSpPr>
        <xdr:cNvPr id="19" name="正方形/長方形 18">
          <a:extLst>
            <a:ext uri="{FF2B5EF4-FFF2-40B4-BE49-F238E27FC236}">
              <a16:creationId xmlns:a16="http://schemas.microsoft.com/office/drawing/2014/main" id="{412EF5BD-ADAA-4E75-A80C-EC9C1010B017}"/>
            </a:ext>
          </a:extLst>
        </xdr:cNvPr>
        <xdr:cNvSpPr/>
      </xdr:nvSpPr>
      <xdr:spPr>
        <a:xfrm>
          <a:off x="2905126" y="15478124"/>
          <a:ext cx="1104900" cy="390525"/>
        </a:xfrm>
        <a:prstGeom prst="rect">
          <a:avLst/>
        </a:prstGeom>
        <a:noFill/>
        <a:ln w="2857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kern="1200"/>
        </a:p>
      </xdr:txBody>
    </xdr:sp>
    <xdr:clientData/>
  </xdr:twoCellAnchor>
  <xdr:twoCellAnchor>
    <xdr:from>
      <xdr:col>6</xdr:col>
      <xdr:colOff>504825</xdr:colOff>
      <xdr:row>63</xdr:row>
      <xdr:rowOff>152400</xdr:rowOff>
    </xdr:from>
    <xdr:to>
      <xdr:col>8</xdr:col>
      <xdr:colOff>609600</xdr:colOff>
      <xdr:row>66</xdr:row>
      <xdr:rowOff>0</xdr:rowOff>
    </xdr:to>
    <xdr:sp macro="" textlink="">
      <xdr:nvSpPr>
        <xdr:cNvPr id="20" name="テキスト ボックス 19">
          <a:extLst>
            <a:ext uri="{FF2B5EF4-FFF2-40B4-BE49-F238E27FC236}">
              <a16:creationId xmlns:a16="http://schemas.microsoft.com/office/drawing/2014/main" id="{CD621716-7C31-48C4-9C7F-44E214C35C9D}"/>
            </a:ext>
          </a:extLst>
        </xdr:cNvPr>
        <xdr:cNvSpPr txBox="1"/>
      </xdr:nvSpPr>
      <xdr:spPr>
        <a:xfrm>
          <a:off x="4619625" y="15392400"/>
          <a:ext cx="1476375" cy="561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kern="1200"/>
            <a:t>こちらからダウンロードしてください。</a:t>
          </a:r>
        </a:p>
      </xdr:txBody>
    </xdr:sp>
    <xdr:clientData/>
  </xdr:twoCellAnchor>
  <xdr:twoCellAnchor editAs="oneCell">
    <xdr:from>
      <xdr:col>0</xdr:col>
      <xdr:colOff>114300</xdr:colOff>
      <xdr:row>98</xdr:row>
      <xdr:rowOff>171450</xdr:rowOff>
    </xdr:from>
    <xdr:to>
      <xdr:col>3</xdr:col>
      <xdr:colOff>628650</xdr:colOff>
      <xdr:row>100</xdr:row>
      <xdr:rowOff>171450</xdr:rowOff>
    </xdr:to>
    <xdr:pic>
      <xdr:nvPicPr>
        <xdr:cNvPr id="21" name="図 20">
          <a:extLst>
            <a:ext uri="{FF2B5EF4-FFF2-40B4-BE49-F238E27FC236}">
              <a16:creationId xmlns:a16="http://schemas.microsoft.com/office/drawing/2014/main" id="{94809D2A-C8AD-495D-84BE-8015BD7C3005}"/>
            </a:ext>
          </a:extLst>
        </xdr:cNvPr>
        <xdr:cNvPicPr>
          <a:picLocks noChangeAspect="1"/>
        </xdr:cNvPicPr>
      </xdr:nvPicPr>
      <xdr:blipFill rotWithShape="1">
        <a:blip xmlns:r="http://schemas.openxmlformats.org/officeDocument/2006/relationships" r:embed="rId4"/>
        <a:srcRect t="16667" r="543"/>
        <a:stretch/>
      </xdr:blipFill>
      <xdr:spPr>
        <a:xfrm>
          <a:off x="114300" y="23774400"/>
          <a:ext cx="2571750" cy="476250"/>
        </a:xfrm>
        <a:prstGeom prst="rect">
          <a:avLst/>
        </a:prstGeom>
      </xdr:spPr>
    </xdr:pic>
    <xdr:clientData/>
  </xdr:twoCellAnchor>
  <xdr:twoCellAnchor editAs="oneCell">
    <xdr:from>
      <xdr:col>0</xdr:col>
      <xdr:colOff>266700</xdr:colOff>
      <xdr:row>86</xdr:row>
      <xdr:rowOff>47625</xdr:rowOff>
    </xdr:from>
    <xdr:to>
      <xdr:col>8</xdr:col>
      <xdr:colOff>53366</xdr:colOff>
      <xdr:row>90</xdr:row>
      <xdr:rowOff>180975</xdr:rowOff>
    </xdr:to>
    <xdr:pic>
      <xdr:nvPicPr>
        <xdr:cNvPr id="22" name="図 21">
          <a:extLst>
            <a:ext uri="{FF2B5EF4-FFF2-40B4-BE49-F238E27FC236}">
              <a16:creationId xmlns:a16="http://schemas.microsoft.com/office/drawing/2014/main" id="{C90A0F4A-EB26-457B-9487-6F80E4B6D606}"/>
            </a:ext>
          </a:extLst>
        </xdr:cNvPr>
        <xdr:cNvPicPr>
          <a:picLocks noChangeAspect="1"/>
        </xdr:cNvPicPr>
      </xdr:nvPicPr>
      <xdr:blipFill>
        <a:blip xmlns:r="http://schemas.openxmlformats.org/officeDocument/2006/relationships" r:embed="rId6"/>
        <a:stretch>
          <a:fillRect/>
        </a:stretch>
      </xdr:blipFill>
      <xdr:spPr>
        <a:xfrm>
          <a:off x="266700" y="20793075"/>
          <a:ext cx="5273066" cy="1085850"/>
        </a:xfrm>
        <a:prstGeom prst="rect">
          <a:avLst/>
        </a:prstGeom>
      </xdr:spPr>
    </xdr:pic>
    <xdr:clientData/>
  </xdr:twoCellAnchor>
  <xdr:twoCellAnchor>
    <xdr:from>
      <xdr:col>0</xdr:col>
      <xdr:colOff>266700</xdr:colOff>
      <xdr:row>86</xdr:row>
      <xdr:rowOff>95250</xdr:rowOff>
    </xdr:from>
    <xdr:to>
      <xdr:col>0</xdr:col>
      <xdr:colOff>619125</xdr:colOff>
      <xdr:row>87</xdr:row>
      <xdr:rowOff>228600</xdr:rowOff>
    </xdr:to>
    <xdr:sp macro="" textlink="">
      <xdr:nvSpPr>
        <xdr:cNvPr id="23" name="楕円 22">
          <a:extLst>
            <a:ext uri="{FF2B5EF4-FFF2-40B4-BE49-F238E27FC236}">
              <a16:creationId xmlns:a16="http://schemas.microsoft.com/office/drawing/2014/main" id="{A4B81E94-ACA5-4CE7-BE2B-669A8D51EA97}"/>
            </a:ext>
          </a:extLst>
        </xdr:cNvPr>
        <xdr:cNvSpPr/>
      </xdr:nvSpPr>
      <xdr:spPr>
        <a:xfrm>
          <a:off x="266700" y="20840700"/>
          <a:ext cx="352425" cy="371475"/>
        </a:xfrm>
        <a:prstGeom prst="ellipse">
          <a:avLst/>
        </a:prstGeom>
        <a:noFill/>
        <a:ln w="285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twoCellAnchor>
    <xdr:from>
      <xdr:col>0</xdr:col>
      <xdr:colOff>442913</xdr:colOff>
      <xdr:row>86</xdr:row>
      <xdr:rowOff>66676</xdr:rowOff>
    </xdr:from>
    <xdr:to>
      <xdr:col>8</xdr:col>
      <xdr:colOff>319088</xdr:colOff>
      <xdr:row>86</xdr:row>
      <xdr:rowOff>95250</xdr:rowOff>
    </xdr:to>
    <xdr:cxnSp macro="">
      <xdr:nvCxnSpPr>
        <xdr:cNvPr id="24" name="直線コネクタ 23">
          <a:extLst>
            <a:ext uri="{FF2B5EF4-FFF2-40B4-BE49-F238E27FC236}">
              <a16:creationId xmlns:a16="http://schemas.microsoft.com/office/drawing/2014/main" id="{32A91466-E8A4-4857-AC60-C9892562B2C5}"/>
            </a:ext>
          </a:extLst>
        </xdr:cNvPr>
        <xdr:cNvCxnSpPr>
          <a:cxnSpLocks/>
          <a:stCxn id="27" idx="0"/>
          <a:endCxn id="23" idx="0"/>
        </xdr:cNvCxnSpPr>
      </xdr:nvCxnSpPr>
      <xdr:spPr>
        <a:xfrm flipH="1">
          <a:off x="442913" y="20812126"/>
          <a:ext cx="5362575" cy="28574"/>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442913</xdr:colOff>
      <xdr:row>87</xdr:row>
      <xdr:rowOff>228600</xdr:rowOff>
    </xdr:from>
    <xdr:to>
      <xdr:col>8</xdr:col>
      <xdr:colOff>319088</xdr:colOff>
      <xdr:row>90</xdr:row>
      <xdr:rowOff>9526</xdr:rowOff>
    </xdr:to>
    <xdr:cxnSp macro="">
      <xdr:nvCxnSpPr>
        <xdr:cNvPr id="25" name="直線コネクタ 24">
          <a:extLst>
            <a:ext uri="{FF2B5EF4-FFF2-40B4-BE49-F238E27FC236}">
              <a16:creationId xmlns:a16="http://schemas.microsoft.com/office/drawing/2014/main" id="{9372FF1E-AF73-496B-8A41-CE1D777D627B}"/>
            </a:ext>
          </a:extLst>
        </xdr:cNvPr>
        <xdr:cNvCxnSpPr>
          <a:cxnSpLocks/>
          <a:stCxn id="27" idx="4"/>
          <a:endCxn id="23" idx="4"/>
        </xdr:cNvCxnSpPr>
      </xdr:nvCxnSpPr>
      <xdr:spPr>
        <a:xfrm flipH="1" flipV="1">
          <a:off x="442913" y="21212175"/>
          <a:ext cx="5362575" cy="495301"/>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7</xdr:col>
      <xdr:colOff>619126</xdr:colOff>
      <xdr:row>86</xdr:row>
      <xdr:rowOff>200024</xdr:rowOff>
    </xdr:from>
    <xdr:to>
      <xdr:col>9</xdr:col>
      <xdr:colOff>38863</xdr:colOff>
      <xdr:row>89</xdr:row>
      <xdr:rowOff>123824</xdr:rowOff>
    </xdr:to>
    <xdr:pic>
      <xdr:nvPicPr>
        <xdr:cNvPr id="26" name="図 25">
          <a:extLst>
            <a:ext uri="{FF2B5EF4-FFF2-40B4-BE49-F238E27FC236}">
              <a16:creationId xmlns:a16="http://schemas.microsoft.com/office/drawing/2014/main" id="{8E40B94E-6D2B-4551-A33A-B64FBF9B0E1E}"/>
            </a:ext>
          </a:extLst>
        </xdr:cNvPr>
        <xdr:cNvPicPr>
          <a:picLocks noChangeAspect="1"/>
        </xdr:cNvPicPr>
      </xdr:nvPicPr>
      <xdr:blipFill rotWithShape="1">
        <a:blip xmlns:r="http://schemas.openxmlformats.org/officeDocument/2006/relationships" r:embed="rId7"/>
        <a:srcRect r="29596" b="-4167"/>
        <a:stretch/>
      </xdr:blipFill>
      <xdr:spPr>
        <a:xfrm>
          <a:off x="5419726" y="20945474"/>
          <a:ext cx="791337" cy="638175"/>
        </a:xfrm>
        <a:prstGeom prst="rect">
          <a:avLst/>
        </a:prstGeom>
        <a:ln>
          <a:noFill/>
        </a:ln>
      </xdr:spPr>
    </xdr:pic>
    <xdr:clientData/>
  </xdr:twoCellAnchor>
  <xdr:twoCellAnchor>
    <xdr:from>
      <xdr:col>7</xdr:col>
      <xdr:colOff>533400</xdr:colOff>
      <xdr:row>86</xdr:row>
      <xdr:rowOff>66676</xdr:rowOff>
    </xdr:from>
    <xdr:to>
      <xdr:col>9</xdr:col>
      <xdr:colOff>104775</xdr:colOff>
      <xdr:row>90</xdr:row>
      <xdr:rowOff>9526</xdr:rowOff>
    </xdr:to>
    <xdr:sp macro="" textlink="">
      <xdr:nvSpPr>
        <xdr:cNvPr id="27" name="楕円 26">
          <a:extLst>
            <a:ext uri="{FF2B5EF4-FFF2-40B4-BE49-F238E27FC236}">
              <a16:creationId xmlns:a16="http://schemas.microsoft.com/office/drawing/2014/main" id="{89CFE83F-A549-4FC4-BD5C-909855B0F26A}"/>
            </a:ext>
          </a:extLst>
        </xdr:cNvPr>
        <xdr:cNvSpPr/>
      </xdr:nvSpPr>
      <xdr:spPr>
        <a:xfrm>
          <a:off x="5334000" y="20812126"/>
          <a:ext cx="942975" cy="895350"/>
        </a:xfrm>
        <a:prstGeom prst="ellipse">
          <a:avLst/>
        </a:prstGeom>
        <a:noFill/>
        <a:ln w="285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twoCellAnchor editAs="oneCell">
    <xdr:from>
      <xdr:col>0</xdr:col>
      <xdr:colOff>52827</xdr:colOff>
      <xdr:row>71</xdr:row>
      <xdr:rowOff>68467</xdr:rowOff>
    </xdr:from>
    <xdr:to>
      <xdr:col>9</xdr:col>
      <xdr:colOff>408214</xdr:colOff>
      <xdr:row>82</xdr:row>
      <xdr:rowOff>112</xdr:rowOff>
    </xdr:to>
    <xdr:pic>
      <xdr:nvPicPr>
        <xdr:cNvPr id="14" name="図 13">
          <a:extLst>
            <a:ext uri="{FF2B5EF4-FFF2-40B4-BE49-F238E27FC236}">
              <a16:creationId xmlns:a16="http://schemas.microsoft.com/office/drawing/2014/main" id="{1DDFB525-91DA-53F6-6E0A-00B1BE682325}"/>
            </a:ext>
          </a:extLst>
        </xdr:cNvPr>
        <xdr:cNvPicPr>
          <a:picLocks noChangeAspect="1"/>
        </xdr:cNvPicPr>
      </xdr:nvPicPr>
      <xdr:blipFill rotWithShape="1">
        <a:blip xmlns:r="http://schemas.openxmlformats.org/officeDocument/2006/relationships" r:embed="rId8"/>
        <a:srcRect l="21439" t="28581" r="19283" b="27006"/>
        <a:stretch/>
      </xdr:blipFill>
      <xdr:spPr>
        <a:xfrm>
          <a:off x="52827" y="17513871"/>
          <a:ext cx="6553964" cy="2591318"/>
        </a:xfrm>
        <a:prstGeom prst="rect">
          <a:avLst/>
        </a:prstGeom>
      </xdr:spPr>
    </xdr:pic>
    <xdr:clientData/>
  </xdr:twoCellAnchor>
  <xdr:twoCellAnchor>
    <xdr:from>
      <xdr:col>4</xdr:col>
      <xdr:colOff>14654</xdr:colOff>
      <xdr:row>24</xdr:row>
      <xdr:rowOff>190500</xdr:rowOff>
    </xdr:from>
    <xdr:to>
      <xdr:col>4</xdr:col>
      <xdr:colOff>197827</xdr:colOff>
      <xdr:row>28</xdr:row>
      <xdr:rowOff>36634</xdr:rowOff>
    </xdr:to>
    <xdr:sp macro="" textlink="">
      <xdr:nvSpPr>
        <xdr:cNvPr id="32" name="正方形/長方形 31">
          <a:extLst>
            <a:ext uri="{FF2B5EF4-FFF2-40B4-BE49-F238E27FC236}">
              <a16:creationId xmlns:a16="http://schemas.microsoft.com/office/drawing/2014/main" id="{038FA338-A3A4-40EA-B353-BFCB2BD8174E}"/>
            </a:ext>
          </a:extLst>
        </xdr:cNvPr>
        <xdr:cNvSpPr/>
      </xdr:nvSpPr>
      <xdr:spPr>
        <a:xfrm>
          <a:off x="2769577" y="6315808"/>
          <a:ext cx="183173" cy="813288"/>
        </a:xfrm>
        <a:prstGeom prst="rect">
          <a:avLst/>
        </a:prstGeom>
        <a:noFill/>
        <a:ln w="2857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kern="12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84</xdr:col>
      <xdr:colOff>0</xdr:colOff>
      <xdr:row>12</xdr:row>
      <xdr:rowOff>8467</xdr:rowOff>
    </xdr:from>
    <xdr:to>
      <xdr:col>84</xdr:col>
      <xdr:colOff>0</xdr:colOff>
      <xdr:row>12</xdr:row>
      <xdr:rowOff>252307</xdr:rowOff>
    </xdr:to>
    <xdr:sp macro="" textlink="">
      <xdr:nvSpPr>
        <xdr:cNvPr id="2" name="テキスト ボックス 1">
          <a:extLst>
            <a:ext uri="{FF2B5EF4-FFF2-40B4-BE49-F238E27FC236}">
              <a16:creationId xmlns:a16="http://schemas.microsoft.com/office/drawing/2014/main" id="{F2AD9538-CCEE-46C6-B0AC-0CE9CF4351D4}"/>
            </a:ext>
          </a:extLst>
        </xdr:cNvPr>
        <xdr:cNvSpPr txBox="1"/>
      </xdr:nvSpPr>
      <xdr:spPr>
        <a:xfrm>
          <a:off x="16370300" y="3145367"/>
          <a:ext cx="0" cy="1676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HG丸ｺﾞｼｯｸM-PRO" panose="020F0600000000000000" pitchFamily="50" charset="-128"/>
              <a:ea typeface="HG丸ｺﾞｼｯｸM-PRO" panose="020F0600000000000000" pitchFamily="50" charset="-128"/>
            </a:rPr>
            <a:t>点</a:t>
          </a:r>
        </a:p>
      </xdr:txBody>
    </xdr:sp>
    <xdr:clientData/>
  </xdr:twoCellAnchor>
  <xdr:twoCellAnchor>
    <xdr:from>
      <xdr:col>84</xdr:col>
      <xdr:colOff>0</xdr:colOff>
      <xdr:row>12</xdr:row>
      <xdr:rowOff>8467</xdr:rowOff>
    </xdr:from>
    <xdr:to>
      <xdr:col>84</xdr:col>
      <xdr:colOff>0</xdr:colOff>
      <xdr:row>12</xdr:row>
      <xdr:rowOff>252307</xdr:rowOff>
    </xdr:to>
    <xdr:sp macro="" textlink="">
      <xdr:nvSpPr>
        <xdr:cNvPr id="3" name="テキスト ボックス 2">
          <a:extLst>
            <a:ext uri="{FF2B5EF4-FFF2-40B4-BE49-F238E27FC236}">
              <a16:creationId xmlns:a16="http://schemas.microsoft.com/office/drawing/2014/main" id="{945405F7-4781-44AF-8780-CFEE664DDEAB}"/>
            </a:ext>
          </a:extLst>
        </xdr:cNvPr>
        <xdr:cNvSpPr txBox="1"/>
      </xdr:nvSpPr>
      <xdr:spPr>
        <a:xfrm>
          <a:off x="16370300" y="3145367"/>
          <a:ext cx="0" cy="1676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HG丸ｺﾞｼｯｸM-PRO" panose="020F0600000000000000" pitchFamily="50" charset="-128"/>
              <a:ea typeface="HG丸ｺﾞｼｯｸM-PRO" panose="020F0600000000000000" pitchFamily="50" charset="-128"/>
            </a:rPr>
            <a:t>点</a:t>
          </a:r>
        </a:p>
      </xdr:txBody>
    </xdr:sp>
    <xdr:clientData/>
  </xdr:twoCellAnchor>
  <xdr:twoCellAnchor>
    <xdr:from>
      <xdr:col>0</xdr:col>
      <xdr:colOff>0</xdr:colOff>
      <xdr:row>5</xdr:row>
      <xdr:rowOff>367394</xdr:rowOff>
    </xdr:from>
    <xdr:to>
      <xdr:col>96</xdr:col>
      <xdr:colOff>7785755</xdr:colOff>
      <xdr:row>6</xdr:row>
      <xdr:rowOff>28699</xdr:rowOff>
    </xdr:to>
    <xdr:cxnSp macro="">
      <xdr:nvCxnSpPr>
        <xdr:cNvPr id="7" name="直線コネクタ 6">
          <a:extLst>
            <a:ext uri="{FF2B5EF4-FFF2-40B4-BE49-F238E27FC236}">
              <a16:creationId xmlns:a16="http://schemas.microsoft.com/office/drawing/2014/main" id="{00700355-1D42-465B-88D0-797246D862CD}"/>
            </a:ext>
          </a:extLst>
        </xdr:cNvPr>
        <xdr:cNvCxnSpPr/>
      </xdr:nvCxnSpPr>
      <xdr:spPr>
        <a:xfrm flipV="1">
          <a:off x="0" y="2149930"/>
          <a:ext cx="30836255" cy="83126"/>
        </a:xfrm>
        <a:prstGeom prst="line">
          <a:avLst/>
        </a:prstGeom>
        <a:ln w="57150">
          <a:solidFill>
            <a:schemeClr val="tx1">
              <a:lumMod val="50000"/>
              <a:lumOff val="50000"/>
            </a:schemeClr>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84</xdr:col>
      <xdr:colOff>0</xdr:colOff>
      <xdr:row>12</xdr:row>
      <xdr:rowOff>8467</xdr:rowOff>
    </xdr:from>
    <xdr:to>
      <xdr:col>84</xdr:col>
      <xdr:colOff>0</xdr:colOff>
      <xdr:row>12</xdr:row>
      <xdr:rowOff>252307</xdr:rowOff>
    </xdr:to>
    <xdr:sp macro="" textlink="">
      <xdr:nvSpPr>
        <xdr:cNvPr id="8" name="テキスト ボックス 7">
          <a:extLst>
            <a:ext uri="{FF2B5EF4-FFF2-40B4-BE49-F238E27FC236}">
              <a16:creationId xmlns:a16="http://schemas.microsoft.com/office/drawing/2014/main" id="{DBB94004-F4E3-443B-9D1F-D75DC50AAFF3}"/>
            </a:ext>
          </a:extLst>
        </xdr:cNvPr>
        <xdr:cNvSpPr txBox="1"/>
      </xdr:nvSpPr>
      <xdr:spPr>
        <a:xfrm>
          <a:off x="16370300" y="3145367"/>
          <a:ext cx="0" cy="1676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HG丸ｺﾞｼｯｸM-PRO" panose="020F0600000000000000" pitchFamily="50" charset="-128"/>
              <a:ea typeface="HG丸ｺﾞｼｯｸM-PRO" panose="020F0600000000000000" pitchFamily="50" charset="-128"/>
            </a:rPr>
            <a:t>点</a:t>
          </a:r>
        </a:p>
      </xdr:txBody>
    </xdr:sp>
    <xdr:clientData/>
  </xdr:twoCellAnchor>
  <xdr:twoCellAnchor>
    <xdr:from>
      <xdr:col>84</xdr:col>
      <xdr:colOff>0</xdr:colOff>
      <xdr:row>12</xdr:row>
      <xdr:rowOff>8467</xdr:rowOff>
    </xdr:from>
    <xdr:to>
      <xdr:col>84</xdr:col>
      <xdr:colOff>0</xdr:colOff>
      <xdr:row>12</xdr:row>
      <xdr:rowOff>252307</xdr:rowOff>
    </xdr:to>
    <xdr:sp macro="" textlink="">
      <xdr:nvSpPr>
        <xdr:cNvPr id="9" name="テキスト ボックス 8">
          <a:extLst>
            <a:ext uri="{FF2B5EF4-FFF2-40B4-BE49-F238E27FC236}">
              <a16:creationId xmlns:a16="http://schemas.microsoft.com/office/drawing/2014/main" id="{84845195-9404-425B-AE95-FBF5285193EE}"/>
            </a:ext>
          </a:extLst>
        </xdr:cNvPr>
        <xdr:cNvSpPr txBox="1"/>
      </xdr:nvSpPr>
      <xdr:spPr>
        <a:xfrm>
          <a:off x="16370300" y="3145367"/>
          <a:ext cx="0" cy="1676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HG丸ｺﾞｼｯｸM-PRO" panose="020F0600000000000000" pitchFamily="50" charset="-128"/>
              <a:ea typeface="HG丸ｺﾞｼｯｸM-PRO" panose="020F0600000000000000" pitchFamily="50" charset="-128"/>
            </a:rPr>
            <a:t>点</a:t>
          </a:r>
        </a:p>
      </xdr:txBody>
    </xdr:sp>
    <xdr:clientData/>
  </xdr:twoCellAnchor>
  <xdr:twoCellAnchor>
    <xdr:from>
      <xdr:col>84</xdr:col>
      <xdr:colOff>0</xdr:colOff>
      <xdr:row>104</xdr:row>
      <xdr:rowOff>8467</xdr:rowOff>
    </xdr:from>
    <xdr:to>
      <xdr:col>84</xdr:col>
      <xdr:colOff>0</xdr:colOff>
      <xdr:row>104</xdr:row>
      <xdr:rowOff>252307</xdr:rowOff>
    </xdr:to>
    <xdr:sp macro="" textlink="">
      <xdr:nvSpPr>
        <xdr:cNvPr id="10" name="テキスト ボックス 9">
          <a:extLst>
            <a:ext uri="{FF2B5EF4-FFF2-40B4-BE49-F238E27FC236}">
              <a16:creationId xmlns:a16="http://schemas.microsoft.com/office/drawing/2014/main" id="{CCB8C627-4301-49F4-B96D-C4EC452CA2BD}"/>
            </a:ext>
          </a:extLst>
        </xdr:cNvPr>
        <xdr:cNvSpPr txBox="1"/>
      </xdr:nvSpPr>
      <xdr:spPr>
        <a:xfrm>
          <a:off x="16370300" y="20093517"/>
          <a:ext cx="0" cy="2184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HG丸ｺﾞｼｯｸM-PRO" panose="020F0600000000000000" pitchFamily="50" charset="-128"/>
              <a:ea typeface="HG丸ｺﾞｼｯｸM-PRO" panose="020F0600000000000000" pitchFamily="50" charset="-128"/>
            </a:rPr>
            <a:t>点</a:t>
          </a:r>
        </a:p>
      </xdr:txBody>
    </xdr:sp>
    <xdr:clientData/>
  </xdr:twoCellAnchor>
  <xdr:twoCellAnchor>
    <xdr:from>
      <xdr:col>84</xdr:col>
      <xdr:colOff>0</xdr:colOff>
      <xdr:row>104</xdr:row>
      <xdr:rowOff>8467</xdr:rowOff>
    </xdr:from>
    <xdr:to>
      <xdr:col>84</xdr:col>
      <xdr:colOff>0</xdr:colOff>
      <xdr:row>104</xdr:row>
      <xdr:rowOff>252307</xdr:rowOff>
    </xdr:to>
    <xdr:sp macro="" textlink="">
      <xdr:nvSpPr>
        <xdr:cNvPr id="11" name="テキスト ボックス 10">
          <a:extLst>
            <a:ext uri="{FF2B5EF4-FFF2-40B4-BE49-F238E27FC236}">
              <a16:creationId xmlns:a16="http://schemas.microsoft.com/office/drawing/2014/main" id="{691EEF42-0912-4A09-BE6E-FFEAC7DA62D3}"/>
            </a:ext>
          </a:extLst>
        </xdr:cNvPr>
        <xdr:cNvSpPr txBox="1"/>
      </xdr:nvSpPr>
      <xdr:spPr>
        <a:xfrm>
          <a:off x="16370300" y="20093517"/>
          <a:ext cx="0" cy="2184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HG丸ｺﾞｼｯｸM-PRO" panose="020F0600000000000000" pitchFamily="50" charset="-128"/>
              <a:ea typeface="HG丸ｺﾞｼｯｸM-PRO" panose="020F0600000000000000" pitchFamily="50" charset="-128"/>
            </a:rPr>
            <a:t>点</a:t>
          </a:r>
        </a:p>
      </xdr:txBody>
    </xdr:sp>
    <xdr:clientData/>
  </xdr:twoCellAnchor>
  <mc:AlternateContent xmlns:mc="http://schemas.openxmlformats.org/markup-compatibility/2006">
    <mc:Choice xmlns:a14="http://schemas.microsoft.com/office/drawing/2010/main" Requires="a14">
      <xdr:twoCellAnchor editAs="oneCell">
        <xdr:from>
          <xdr:col>26</xdr:col>
          <xdr:colOff>0</xdr:colOff>
          <xdr:row>1</xdr:row>
          <xdr:rowOff>81645</xdr:rowOff>
        </xdr:from>
        <xdr:to>
          <xdr:col>82</xdr:col>
          <xdr:colOff>201386</xdr:colOff>
          <xdr:row>5</xdr:row>
          <xdr:rowOff>262620</xdr:rowOff>
        </xdr:to>
        <xdr:pic>
          <xdr:nvPicPr>
            <xdr:cNvPr id="18" name="図 17">
              <a:extLst>
                <a:ext uri="{FF2B5EF4-FFF2-40B4-BE49-F238E27FC236}">
                  <a16:creationId xmlns:a16="http://schemas.microsoft.com/office/drawing/2014/main" id="{810F3DC3-5FF2-183A-4F14-56D930B3AD8B}"/>
                </a:ext>
              </a:extLst>
            </xdr:cNvPr>
            <xdr:cNvPicPr>
              <a:picLocks noChangeAspect="1" noChangeArrowheads="1"/>
              <a:extLst>
                <a:ext uri="{84589F7E-364E-4C9E-8A38-B11213B215E9}">
                  <a14:cameraTool cellRange="リンク図用!$Q$17:$R$18" spid="_x0000_s8730"/>
                </a:ext>
              </a:extLst>
            </xdr:cNvPicPr>
          </xdr:nvPicPr>
          <xdr:blipFill>
            <a:blip xmlns:r="http://schemas.openxmlformats.org/officeDocument/2006/relationships" r:embed="rId1"/>
            <a:srcRect/>
            <a:stretch>
              <a:fillRect/>
            </a:stretch>
          </xdr:blipFill>
          <xdr:spPr bwMode="auto">
            <a:xfrm>
              <a:off x="4680857" y="503466"/>
              <a:ext cx="10937422" cy="154169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82</xdr:col>
          <xdr:colOff>612319</xdr:colOff>
          <xdr:row>1</xdr:row>
          <xdr:rowOff>95250</xdr:rowOff>
        </xdr:from>
        <xdr:to>
          <xdr:col>95</xdr:col>
          <xdr:colOff>372949</xdr:colOff>
          <xdr:row>2</xdr:row>
          <xdr:rowOff>276225</xdr:rowOff>
        </xdr:to>
        <xdr:pic>
          <xdr:nvPicPr>
            <xdr:cNvPr id="19" name="図 18">
              <a:extLst>
                <a:ext uri="{FF2B5EF4-FFF2-40B4-BE49-F238E27FC236}">
                  <a16:creationId xmlns:a16="http://schemas.microsoft.com/office/drawing/2014/main" id="{C4AE68B0-50A1-97DB-1009-5A98488EAE4A}"/>
                </a:ext>
              </a:extLst>
            </xdr:cNvPr>
            <xdr:cNvPicPr>
              <a:picLocks noChangeAspect="1" noChangeArrowheads="1"/>
              <a:extLst>
                <a:ext uri="{84589F7E-364E-4C9E-8A38-B11213B215E9}">
                  <a14:cameraTool cellRange="リンク図用!$B$2:$E$3" spid="_x0000_s8731"/>
                </a:ext>
              </a:extLst>
            </xdr:cNvPicPr>
          </xdr:nvPicPr>
          <xdr:blipFill>
            <a:blip xmlns:r="http://schemas.openxmlformats.org/officeDocument/2006/relationships" r:embed="rId2"/>
            <a:srcRect/>
            <a:stretch>
              <a:fillRect/>
            </a:stretch>
          </xdr:blipFill>
          <xdr:spPr bwMode="auto">
            <a:xfrm>
              <a:off x="16029212" y="517071"/>
              <a:ext cx="8372714" cy="602797"/>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82</xdr:col>
          <xdr:colOff>612318</xdr:colOff>
          <xdr:row>3</xdr:row>
          <xdr:rowOff>54428</xdr:rowOff>
        </xdr:from>
        <xdr:to>
          <xdr:col>95</xdr:col>
          <xdr:colOff>372948</xdr:colOff>
          <xdr:row>5</xdr:row>
          <xdr:rowOff>140153</xdr:rowOff>
        </xdr:to>
        <xdr:pic>
          <xdr:nvPicPr>
            <xdr:cNvPr id="20" name="図 19">
              <a:extLst>
                <a:ext uri="{FF2B5EF4-FFF2-40B4-BE49-F238E27FC236}">
                  <a16:creationId xmlns:a16="http://schemas.microsoft.com/office/drawing/2014/main" id="{1BF8E2EF-5322-22B3-33EF-0CD550D69F82}"/>
                </a:ext>
              </a:extLst>
            </xdr:cNvPr>
            <xdr:cNvPicPr>
              <a:picLocks noChangeAspect="1" noChangeArrowheads="1"/>
              <a:extLst>
                <a:ext uri="{84589F7E-364E-4C9E-8A38-B11213B215E9}">
                  <a14:cameraTool cellRange="リンク図用!$B$4:$E$5" spid="_x0000_s8732"/>
                </a:ext>
              </a:extLst>
            </xdr:cNvPicPr>
          </xdr:nvPicPr>
          <xdr:blipFill>
            <a:blip xmlns:r="http://schemas.openxmlformats.org/officeDocument/2006/relationships" r:embed="rId3"/>
            <a:srcRect/>
            <a:stretch>
              <a:fillRect/>
            </a:stretch>
          </xdr:blipFill>
          <xdr:spPr bwMode="auto">
            <a:xfrm>
              <a:off x="16029211" y="1319892"/>
              <a:ext cx="8372714" cy="602797"/>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96</xdr:col>
          <xdr:colOff>764721</xdr:colOff>
          <xdr:row>1</xdr:row>
          <xdr:rowOff>68035</xdr:rowOff>
        </xdr:from>
        <xdr:to>
          <xdr:col>96</xdr:col>
          <xdr:colOff>3907971</xdr:colOff>
          <xdr:row>5</xdr:row>
          <xdr:rowOff>176891</xdr:rowOff>
        </xdr:to>
        <xdr:pic>
          <xdr:nvPicPr>
            <xdr:cNvPr id="22" name="図 21">
              <a:extLst>
                <a:ext uri="{FF2B5EF4-FFF2-40B4-BE49-F238E27FC236}">
                  <a16:creationId xmlns:a16="http://schemas.microsoft.com/office/drawing/2014/main" id="{FAC22A09-3A9C-7BD3-C019-A853D1DE72C7}"/>
                </a:ext>
              </a:extLst>
            </xdr:cNvPr>
            <xdr:cNvPicPr>
              <a:picLocks noChangeAspect="1" noChangeArrowheads="1"/>
              <a:extLst>
                <a:ext uri="{84589F7E-364E-4C9E-8A38-B11213B215E9}">
                  <a14:cameraTool cellRange="リンク図用!$K$14:$M$14" spid="_x0000_s8733"/>
                </a:ext>
              </a:extLst>
            </xdr:cNvPicPr>
          </xdr:nvPicPr>
          <xdr:blipFill>
            <a:blip xmlns:r="http://schemas.openxmlformats.org/officeDocument/2006/relationships" r:embed="rId4"/>
            <a:srcRect/>
            <a:stretch>
              <a:fillRect/>
            </a:stretch>
          </xdr:blipFill>
          <xdr:spPr bwMode="auto">
            <a:xfrm>
              <a:off x="26196471" y="489856"/>
              <a:ext cx="3143250" cy="1469571"/>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9F9B98-0078-4BA4-A505-9C464FEE024F}">
  <sheetPr>
    <tabColor theme="8" tint="0.39997558519241921"/>
    <pageSetUpPr fitToPage="1"/>
  </sheetPr>
  <dimension ref="A1:BJ344"/>
  <sheetViews>
    <sheetView showGridLines="0" tabSelected="1" view="pageBreakPreview" zoomScale="70" zoomScaleNormal="70" zoomScaleSheetLayoutView="70" workbookViewId="0">
      <selection activeCell="I3" sqref="I3:O3"/>
    </sheetView>
  </sheetViews>
  <sheetFormatPr defaultColWidth="4.625" defaultRowHeight="19.5" customHeight="1"/>
  <cols>
    <col min="1" max="1" width="2.125" style="379" customWidth="1"/>
    <col min="2" max="2" width="7.75" style="379" customWidth="1"/>
    <col min="3" max="3" width="7.375" style="381" customWidth="1"/>
    <col min="4" max="4" width="2.5" style="379" customWidth="1"/>
    <col min="5" max="7" width="4.375" style="379" customWidth="1"/>
    <col min="8" max="8" width="4.875" style="379" customWidth="1"/>
    <col min="9" max="9" width="4.375" style="379" customWidth="1"/>
    <col min="10" max="10" width="2.125" style="379" customWidth="1"/>
    <col min="11" max="11" width="4.25" style="379" customWidth="1"/>
    <col min="12" max="12" width="4" style="379" customWidth="1"/>
    <col min="13" max="13" width="17.375" style="379" customWidth="1"/>
    <col min="14" max="14" width="14.5" style="379" customWidth="1"/>
    <col min="15" max="15" width="16.375" style="379" customWidth="1"/>
    <col min="16" max="16" width="15.75" style="379" customWidth="1"/>
    <col min="17" max="17" width="5.25" style="379" customWidth="1"/>
    <col min="18" max="18" width="9.625" style="379" customWidth="1"/>
    <col min="19" max="19" width="2.125" style="379" customWidth="1"/>
    <col min="20" max="20" width="4" style="379" customWidth="1"/>
    <col min="21" max="21" width="8.75" style="379" customWidth="1"/>
    <col min="22" max="22" width="1.5" style="379" customWidth="1"/>
    <col min="23" max="23" width="5.375" style="864" hidden="1" customWidth="1"/>
    <col min="24" max="24" width="8.25" style="864" customWidth="1"/>
    <col min="25" max="25" width="2.5" style="393" customWidth="1"/>
    <col min="26" max="26" width="4.375" style="531" customWidth="1"/>
    <col min="27" max="30" width="4.375" style="380" customWidth="1"/>
    <col min="31" max="31" width="1.875" style="380" customWidth="1"/>
    <col min="32" max="33" width="5" style="380" customWidth="1"/>
    <col min="34" max="34" width="17.25" style="380" customWidth="1"/>
    <col min="35" max="35" width="14.625" style="380" customWidth="1"/>
    <col min="36" max="36" width="16.5" style="380" customWidth="1"/>
    <col min="37" max="37" width="15.75" style="380" customWidth="1"/>
    <col min="38" max="38" width="5.125" style="380" customWidth="1"/>
    <col min="39" max="39" width="11.375" style="380" customWidth="1"/>
    <col min="40" max="40" width="6" style="864" hidden="1" customWidth="1"/>
    <col min="41" max="41" width="7.625" style="380" customWidth="1"/>
    <col min="42" max="42" width="5" style="380" customWidth="1"/>
    <col min="43" max="43" width="4.875" style="380" customWidth="1"/>
    <col min="44" max="44" width="17.375" style="380" customWidth="1"/>
    <col min="45" max="45" width="3.75" style="380" customWidth="1"/>
    <col min="46" max="46" width="11.25" style="380" customWidth="1"/>
    <col min="47" max="48" width="15.5" style="380" customWidth="1"/>
    <col min="49" max="49" width="4.875" style="380" customWidth="1"/>
    <col min="50" max="50" width="10.75" style="380" customWidth="1"/>
    <col min="51" max="51" width="9.125" style="380" hidden="1" customWidth="1"/>
    <col min="52" max="54" width="8.625" style="380" customWidth="1"/>
    <col min="55" max="55" width="1.75" style="380" customWidth="1"/>
    <col min="56" max="56" width="10.75" style="380" customWidth="1"/>
    <col min="57" max="57" width="9.125" style="380" customWidth="1"/>
    <col min="58" max="58" width="6.125" style="380" customWidth="1"/>
    <col min="59" max="59" width="15.625" style="380" customWidth="1"/>
    <col min="60" max="60" width="10.25" style="380" customWidth="1"/>
    <col min="61" max="61" width="2.375" style="379" customWidth="1"/>
    <col min="62" max="62" width="5.625" style="379" bestFit="1" customWidth="1"/>
    <col min="63" max="16384" width="4.625" style="379"/>
  </cols>
  <sheetData>
    <row r="1" spans="1:62" s="373" customFormat="1" ht="60" customHeight="1">
      <c r="B1" s="1622" t="s">
        <v>665</v>
      </c>
      <c r="C1" s="1623"/>
      <c r="D1" s="1623"/>
      <c r="E1" s="1623"/>
      <c r="F1" s="1623"/>
      <c r="G1" s="1623"/>
      <c r="H1" s="1623"/>
      <c r="I1" s="1623"/>
      <c r="J1" s="1623"/>
      <c r="K1" s="1623"/>
      <c r="L1" s="1623"/>
      <c r="M1" s="1623"/>
      <c r="N1" s="1623"/>
      <c r="O1" s="1623"/>
      <c r="P1" s="1623"/>
      <c r="Q1" s="1623"/>
      <c r="R1" s="1623"/>
      <c r="S1" s="1623"/>
      <c r="T1" s="1623"/>
      <c r="U1" s="1623"/>
      <c r="V1" s="1623"/>
      <c r="W1" s="1623"/>
      <c r="X1" s="1623"/>
      <c r="Y1" s="1623"/>
      <c r="Z1" s="1623"/>
      <c r="AA1" s="1623"/>
      <c r="AB1" s="1623"/>
      <c r="AC1" s="1623"/>
      <c r="AD1" s="1623"/>
      <c r="AE1" s="1623"/>
      <c r="AF1" s="1623"/>
      <c r="AG1" s="1623"/>
      <c r="AH1" s="1623"/>
      <c r="AI1" s="1623"/>
      <c r="AJ1" s="1623"/>
      <c r="AK1" s="1623"/>
      <c r="AL1" s="374"/>
      <c r="AM1" s="375"/>
      <c r="AN1" s="376"/>
      <c r="AO1" s="376"/>
      <c r="AP1" s="376"/>
      <c r="AQ1" s="376"/>
      <c r="AR1" s="377"/>
      <c r="AS1" s="377"/>
      <c r="AT1" s="377"/>
      <c r="AU1" s="377"/>
      <c r="AV1" s="377"/>
      <c r="AW1" s="377"/>
      <c r="AX1" s="377"/>
      <c r="AY1" s="377"/>
      <c r="AZ1" s="377"/>
      <c r="BA1" s="377"/>
      <c r="BB1" s="377"/>
      <c r="BC1" s="377"/>
      <c r="BD1" s="377"/>
      <c r="BE1" s="377"/>
      <c r="BF1" s="378"/>
      <c r="BG1" s="378"/>
      <c r="BH1" s="378" t="s">
        <v>1040</v>
      </c>
      <c r="BI1" s="379"/>
      <c r="BJ1" s="379"/>
    </row>
    <row r="2" spans="1:62" ht="23.25" customHeight="1">
      <c r="A2" s="1182"/>
      <c r="B2" s="1184" t="s">
        <v>797</v>
      </c>
      <c r="C2" s="1183"/>
      <c r="D2" s="1183"/>
      <c r="E2" s="1183"/>
      <c r="F2" s="1183"/>
      <c r="G2" s="1183"/>
      <c r="H2" s="1183"/>
      <c r="I2" s="1183"/>
      <c r="J2" s="1183"/>
      <c r="K2" s="1183"/>
      <c r="L2" s="1183"/>
      <c r="M2" s="382"/>
      <c r="N2" s="382"/>
      <c r="O2" s="382"/>
      <c r="P2" s="382"/>
      <c r="Q2" s="382"/>
      <c r="R2" s="382"/>
      <c r="S2" s="382"/>
      <c r="T2" s="382"/>
      <c r="U2" s="382"/>
      <c r="V2" s="382"/>
      <c r="W2" s="383"/>
      <c r="X2" s="383"/>
      <c r="Y2" s="382"/>
      <c r="Z2" s="1181"/>
      <c r="AA2" s="382"/>
      <c r="AB2" s="382"/>
      <c r="AC2" s="382"/>
      <c r="AD2" s="382"/>
      <c r="AE2" s="382"/>
      <c r="AF2" s="382"/>
      <c r="AG2" s="384"/>
      <c r="AH2" s="384"/>
      <c r="AI2" s="384"/>
      <c r="AJ2" s="384"/>
      <c r="AK2" s="384"/>
      <c r="AL2" s="384"/>
      <c r="AM2" s="384"/>
      <c r="AN2" s="383"/>
      <c r="AO2" s="384"/>
      <c r="AP2" s="384"/>
      <c r="AQ2" s="384"/>
      <c r="AR2" s="384"/>
      <c r="AS2" s="1210"/>
      <c r="AT2" s="1194" t="s">
        <v>790</v>
      </c>
      <c r="AU2" s="1195"/>
      <c r="AV2" s="1195"/>
      <c r="AW2" s="1195"/>
      <c r="AX2" s="1195"/>
      <c r="AY2" s="1195"/>
      <c r="AZ2" s="1195"/>
      <c r="BA2" s="1196"/>
      <c r="BB2" s="1196"/>
      <c r="BC2" s="1196"/>
      <c r="BD2" s="1196"/>
      <c r="BE2" s="1196"/>
      <c r="BF2" s="1196"/>
      <c r="BG2" s="1196"/>
      <c r="BH2" s="1196"/>
      <c r="BI2" s="1197"/>
    </row>
    <row r="3" spans="1:62" ht="40.5" customHeight="1">
      <c r="A3" s="744"/>
      <c r="B3" s="1375" t="s">
        <v>796</v>
      </c>
      <c r="C3" s="1239"/>
      <c r="D3" s="1239"/>
      <c r="E3" s="1239"/>
      <c r="F3" s="1239"/>
      <c r="G3" s="1239"/>
      <c r="H3" s="1240"/>
      <c r="I3" s="1478"/>
      <c r="J3" s="1377"/>
      <c r="K3" s="1377"/>
      <c r="L3" s="1377"/>
      <c r="M3" s="1377"/>
      <c r="N3" s="1377"/>
      <c r="O3" s="1479"/>
      <c r="P3" s="382"/>
      <c r="Q3" s="418" t="s">
        <v>787</v>
      </c>
      <c r="R3" s="382"/>
      <c r="S3" s="1179"/>
      <c r="T3" s="382"/>
      <c r="U3" s="382"/>
      <c r="V3" s="1180"/>
      <c r="W3" s="383"/>
      <c r="X3" s="1179"/>
      <c r="Y3" s="382"/>
      <c r="Z3" s="1181"/>
      <c r="AA3" s="382"/>
      <c r="AB3" s="382"/>
      <c r="AC3" s="382"/>
      <c r="AD3" s="382"/>
      <c r="AE3" s="382"/>
      <c r="AF3" s="382"/>
      <c r="AG3" s="384"/>
      <c r="AH3" s="384"/>
      <c r="AI3" s="384"/>
      <c r="AJ3" s="384"/>
      <c r="AK3" s="384"/>
      <c r="AL3" s="384"/>
      <c r="AM3" s="384"/>
      <c r="AN3" s="383"/>
      <c r="AO3" s="384"/>
      <c r="AP3" s="384"/>
      <c r="AQ3" s="384"/>
      <c r="AR3" s="384"/>
      <c r="AS3" s="1207"/>
      <c r="AT3" s="1230" t="s">
        <v>818</v>
      </c>
      <c r="AU3" s="1231"/>
      <c r="AV3" s="1232"/>
      <c r="AW3" s="1233"/>
      <c r="AX3" s="1233"/>
      <c r="AY3" s="1233"/>
      <c r="AZ3" s="1234"/>
      <c r="BA3" s="1208"/>
      <c r="BB3" s="1208"/>
      <c r="BC3" s="1208"/>
      <c r="BD3" s="1208"/>
      <c r="BE3" s="1208"/>
      <c r="BF3" s="1208"/>
      <c r="BG3" s="1208"/>
      <c r="BH3" s="1208"/>
      <c r="BI3" s="1209"/>
    </row>
    <row r="4" spans="1:62" ht="40.5" customHeight="1">
      <c r="B4" s="1375" t="s">
        <v>265</v>
      </c>
      <c r="C4" s="1239"/>
      <c r="D4" s="1239"/>
      <c r="E4" s="1239"/>
      <c r="F4" s="1239"/>
      <c r="G4" s="1239"/>
      <c r="H4" s="1240"/>
      <c r="I4" s="1478"/>
      <c r="J4" s="1377"/>
      <c r="K4" s="1377"/>
      <c r="L4" s="1377"/>
      <c r="M4" s="1377"/>
      <c r="N4" s="1377"/>
      <c r="O4" s="1479"/>
      <c r="P4" s="385"/>
      <c r="Q4" s="1356" t="s">
        <v>783</v>
      </c>
      <c r="R4" s="1357"/>
      <c r="S4" s="1357"/>
      <c r="T4" s="1357"/>
      <c r="U4" s="1357"/>
      <c r="V4" s="1349"/>
      <c r="W4" s="1350"/>
      <c r="X4" s="1350"/>
      <c r="Y4" s="1350"/>
      <c r="Z4" s="1350"/>
      <c r="AA4" s="1350"/>
      <c r="AB4" s="1350"/>
      <c r="AC4" s="1350"/>
      <c r="AD4" s="1351"/>
      <c r="AE4" s="386"/>
      <c r="AF4" s="386"/>
      <c r="AG4" s="386"/>
      <c r="AH4" s="386"/>
      <c r="AI4" s="387"/>
      <c r="AJ4" s="388"/>
      <c r="AK4" s="1477"/>
      <c r="AL4" s="1279"/>
      <c r="AM4" s="391"/>
      <c r="AN4" s="392"/>
      <c r="AO4" s="392"/>
      <c r="AP4" s="392"/>
      <c r="AQ4" s="392"/>
      <c r="AR4" s="393"/>
      <c r="AS4" s="1198"/>
      <c r="AT4" s="1230" t="s">
        <v>60</v>
      </c>
      <c r="AU4" s="1231"/>
      <c r="AV4" s="1513"/>
      <c r="AW4" s="1514"/>
      <c r="AX4" s="1514"/>
      <c r="AY4" s="1514"/>
      <c r="AZ4" s="1515"/>
      <c r="BA4" s="390"/>
      <c r="BB4" s="1238" t="s">
        <v>40</v>
      </c>
      <c r="BC4" s="1239"/>
      <c r="BD4" s="1239"/>
      <c r="BE4" s="1240"/>
      <c r="BF4" s="1248"/>
      <c r="BG4" s="1249"/>
      <c r="BH4" s="1250"/>
      <c r="BI4" s="1199"/>
    </row>
    <row r="5" spans="1:62" ht="40.5" customHeight="1">
      <c r="B5" s="1375" t="s">
        <v>43</v>
      </c>
      <c r="C5" s="1239"/>
      <c r="D5" s="1239"/>
      <c r="E5" s="1239"/>
      <c r="F5" s="1239"/>
      <c r="G5" s="1239"/>
      <c r="H5" s="1240"/>
      <c r="I5" s="1478"/>
      <c r="J5" s="1377"/>
      <c r="K5" s="1377"/>
      <c r="L5" s="1377"/>
      <c r="M5" s="1377"/>
      <c r="N5" s="1377"/>
      <c r="O5" s="1479"/>
      <c r="P5" s="385"/>
      <c r="Q5" s="1356" t="s">
        <v>784</v>
      </c>
      <c r="R5" s="1357"/>
      <c r="S5" s="1357"/>
      <c r="T5" s="1357"/>
      <c r="U5" s="1357"/>
      <c r="V5" s="1349"/>
      <c r="W5" s="1350"/>
      <c r="X5" s="1350"/>
      <c r="Y5" s="1350"/>
      <c r="Z5" s="1350"/>
      <c r="AA5" s="1350"/>
      <c r="AB5" s="1350"/>
      <c r="AC5" s="1350"/>
      <c r="AD5" s="1351"/>
      <c r="AE5" s="386"/>
      <c r="AF5" s="386"/>
      <c r="AG5" s="386"/>
      <c r="AH5" s="386"/>
      <c r="AI5" s="387"/>
      <c r="AJ5" s="388"/>
      <c r="AK5" s="1477"/>
      <c r="AL5" s="1279"/>
      <c r="AM5" s="391"/>
      <c r="AN5" s="392"/>
      <c r="AO5" s="392"/>
      <c r="AP5" s="392"/>
      <c r="AQ5" s="392"/>
      <c r="AR5" s="393"/>
      <c r="AS5" s="1198"/>
      <c r="AT5" s="1230" t="s">
        <v>43</v>
      </c>
      <c r="AU5" s="1231"/>
      <c r="AV5" s="1516"/>
      <c r="AW5" s="1517"/>
      <c r="AX5" s="1517"/>
      <c r="AY5" s="1517"/>
      <c r="AZ5" s="1518"/>
      <c r="BA5" s="390"/>
      <c r="BB5" s="1238" t="s">
        <v>52</v>
      </c>
      <c r="BC5" s="1239"/>
      <c r="BD5" s="1239"/>
      <c r="BE5" s="1240"/>
      <c r="BF5" s="1248"/>
      <c r="BG5" s="1249"/>
      <c r="BH5" s="1250"/>
      <c r="BI5" s="1199"/>
    </row>
    <row r="6" spans="1:62" ht="40.5" customHeight="1">
      <c r="B6" s="1375" t="s">
        <v>37</v>
      </c>
      <c r="C6" s="1239"/>
      <c r="D6" s="1239"/>
      <c r="E6" s="1239"/>
      <c r="F6" s="1239"/>
      <c r="G6" s="1239"/>
      <c r="H6" s="1240"/>
      <c r="I6" s="1480"/>
      <c r="J6" s="1481"/>
      <c r="K6" s="1481"/>
      <c r="L6" s="1481"/>
      <c r="M6" s="1481"/>
      <c r="N6" s="1481"/>
      <c r="O6" s="1482"/>
      <c r="P6" s="394"/>
      <c r="Q6" s="1356" t="s">
        <v>785</v>
      </c>
      <c r="R6" s="1357"/>
      <c r="S6" s="1357"/>
      <c r="T6" s="1357"/>
      <c r="U6" s="1357"/>
      <c r="V6" s="1349"/>
      <c r="W6" s="1350"/>
      <c r="X6" s="1350"/>
      <c r="Y6" s="1350"/>
      <c r="Z6" s="1350"/>
      <c r="AA6" s="1350"/>
      <c r="AB6" s="1350"/>
      <c r="AC6" s="1350"/>
      <c r="AD6" s="1351"/>
      <c r="AE6" s="386"/>
      <c r="AF6" s="386"/>
      <c r="AG6" s="386"/>
      <c r="AH6" s="386"/>
      <c r="AI6" s="387"/>
      <c r="AJ6" s="388"/>
      <c r="AK6" s="1477"/>
      <c r="AL6" s="1279"/>
      <c r="AM6" s="391"/>
      <c r="AN6" s="392"/>
      <c r="AO6" s="392"/>
      <c r="AP6" s="392"/>
      <c r="AQ6" s="392"/>
      <c r="AR6" s="393"/>
      <c r="AS6" s="1198"/>
      <c r="AT6" s="1230" t="s">
        <v>62</v>
      </c>
      <c r="AU6" s="1231"/>
      <c r="AV6" s="1516"/>
      <c r="AW6" s="1517"/>
      <c r="AX6" s="1517"/>
      <c r="AY6" s="1517"/>
      <c r="AZ6" s="1518"/>
      <c r="BA6" s="390"/>
      <c r="BB6" s="1238" t="s">
        <v>53</v>
      </c>
      <c r="BC6" s="1239"/>
      <c r="BD6" s="1239"/>
      <c r="BE6" s="1240"/>
      <c r="BF6" s="1248"/>
      <c r="BG6" s="1249"/>
      <c r="BH6" s="1250"/>
      <c r="BI6" s="1199"/>
    </row>
    <row r="7" spans="1:62" ht="40.5" customHeight="1">
      <c r="B7" s="1375" t="s">
        <v>266</v>
      </c>
      <c r="C7" s="1239"/>
      <c r="D7" s="1239"/>
      <c r="E7" s="1239"/>
      <c r="F7" s="1239"/>
      <c r="G7" s="1239"/>
      <c r="H7" s="1240"/>
      <c r="I7" s="1483"/>
      <c r="J7" s="1484"/>
      <c r="K7" s="1484"/>
      <c r="L7" s="1484"/>
      <c r="M7" s="1484"/>
      <c r="N7" s="1484"/>
      <c r="O7" s="1485"/>
      <c r="P7" s="385"/>
      <c r="Q7" s="1356" t="s">
        <v>786</v>
      </c>
      <c r="R7" s="1357"/>
      <c r="S7" s="1357"/>
      <c r="T7" s="1357"/>
      <c r="U7" s="1357"/>
      <c r="V7" s="1349"/>
      <c r="W7" s="1352"/>
      <c r="X7" s="1352"/>
      <c r="Y7" s="1352"/>
      <c r="Z7" s="1352"/>
      <c r="AA7" s="1352"/>
      <c r="AB7" s="1352"/>
      <c r="AC7" s="1350"/>
      <c r="AD7" s="1351"/>
      <c r="AE7" s="386"/>
      <c r="AF7" s="386"/>
      <c r="AG7" s="386"/>
      <c r="AH7" s="386"/>
      <c r="AI7" s="387"/>
      <c r="AJ7" s="388"/>
      <c r="AK7" s="1477"/>
      <c r="AL7" s="1279"/>
      <c r="AM7" s="391"/>
      <c r="AN7" s="392"/>
      <c r="AO7" s="392"/>
      <c r="AP7" s="392"/>
      <c r="AQ7" s="392"/>
      <c r="AR7" s="393"/>
      <c r="AS7" s="1198"/>
      <c r="AT7" s="1230" t="s">
        <v>61</v>
      </c>
      <c r="AU7" s="1231"/>
      <c r="AV7" s="1519"/>
      <c r="AW7" s="1520"/>
      <c r="AX7" s="1520"/>
      <c r="AY7" s="1520"/>
      <c r="AZ7" s="1521"/>
      <c r="BA7" s="390"/>
      <c r="BB7" s="1238" t="s">
        <v>54</v>
      </c>
      <c r="BC7" s="1239"/>
      <c r="BD7" s="1239"/>
      <c r="BE7" s="1240"/>
      <c r="BF7" s="1248"/>
      <c r="BG7" s="1249"/>
      <c r="BH7" s="1250"/>
      <c r="BI7" s="1199"/>
    </row>
    <row r="8" spans="1:62" ht="40.5" customHeight="1">
      <c r="B8" s="1375" t="s">
        <v>267</v>
      </c>
      <c r="C8" s="1239"/>
      <c r="D8" s="1239"/>
      <c r="E8" s="1239"/>
      <c r="F8" s="1239"/>
      <c r="G8" s="1239"/>
      <c r="H8" s="1240"/>
      <c r="I8" s="1483"/>
      <c r="J8" s="1484"/>
      <c r="K8" s="1484"/>
      <c r="L8" s="1484"/>
      <c r="M8" s="1484"/>
      <c r="N8" s="1484"/>
      <c r="O8" s="1485"/>
      <c r="P8" s="395"/>
      <c r="Q8" s="1423" t="s">
        <v>38</v>
      </c>
      <c r="R8" s="1424"/>
      <c r="S8" s="1424"/>
      <c r="T8" s="1424"/>
      <c r="U8" s="1425"/>
      <c r="V8" s="1429" t="s">
        <v>58</v>
      </c>
      <c r="W8" s="1430"/>
      <c r="X8" s="1430"/>
      <c r="Y8" s="1353"/>
      <c r="Z8" s="1354"/>
      <c r="AA8" s="1354"/>
      <c r="AB8" s="1354"/>
      <c r="AC8" s="1354"/>
      <c r="AD8" s="1355"/>
      <c r="AE8" s="1173" t="s">
        <v>793</v>
      </c>
      <c r="AF8" s="397"/>
      <c r="AG8" s="397"/>
      <c r="AH8" s="397"/>
      <c r="AI8" s="398"/>
      <c r="AJ8" s="399"/>
      <c r="AK8" s="1477"/>
      <c r="AL8" s="1279"/>
      <c r="AM8" s="391"/>
      <c r="AN8" s="392"/>
      <c r="AO8" s="392"/>
      <c r="AP8" s="392"/>
      <c r="AQ8" s="392"/>
      <c r="AR8" s="393"/>
      <c r="AS8" s="1198"/>
      <c r="AT8" s="1230" t="s">
        <v>39</v>
      </c>
      <c r="AU8" s="1231"/>
      <c r="AV8" s="1519"/>
      <c r="AW8" s="1520"/>
      <c r="AX8" s="1520"/>
      <c r="AY8" s="1520"/>
      <c r="AZ8" s="1521"/>
      <c r="BA8" s="390"/>
      <c r="BB8" s="1241" t="s">
        <v>55</v>
      </c>
      <c r="BC8" s="1242"/>
      <c r="BD8" s="1242"/>
      <c r="BE8" s="1243"/>
      <c r="BF8" s="1172" t="s">
        <v>58</v>
      </c>
      <c r="BG8" s="1834"/>
      <c r="BH8" s="1835"/>
      <c r="BI8" s="1199"/>
    </row>
    <row r="9" spans="1:62" s="402" customFormat="1" ht="40.5" customHeight="1">
      <c r="B9" s="1375" t="s">
        <v>268</v>
      </c>
      <c r="C9" s="1239"/>
      <c r="D9" s="1239"/>
      <c r="E9" s="1239"/>
      <c r="F9" s="1239"/>
      <c r="G9" s="1239"/>
      <c r="H9" s="1240"/>
      <c r="I9" s="1483"/>
      <c r="J9" s="1484"/>
      <c r="K9" s="1484"/>
      <c r="L9" s="1484"/>
      <c r="M9" s="1484"/>
      <c r="N9" s="1484"/>
      <c r="O9" s="1485"/>
      <c r="P9" s="395"/>
      <c r="Q9" s="1426"/>
      <c r="R9" s="1427"/>
      <c r="S9" s="1427"/>
      <c r="T9" s="1427"/>
      <c r="U9" s="1428"/>
      <c r="V9" s="1431" t="s">
        <v>59</v>
      </c>
      <c r="W9" s="1432"/>
      <c r="X9" s="1432"/>
      <c r="Y9" s="1402"/>
      <c r="Z9" s="1403"/>
      <c r="AA9" s="1403"/>
      <c r="AB9" s="1403"/>
      <c r="AC9" s="1403"/>
      <c r="AD9" s="1404"/>
      <c r="AE9" s="396"/>
      <c r="AF9" s="400"/>
      <c r="AG9" s="400"/>
      <c r="AH9" s="400"/>
      <c r="AI9" s="398"/>
      <c r="AJ9" s="401"/>
      <c r="AK9" s="1477"/>
      <c r="AL9" s="1279"/>
      <c r="AM9" s="391"/>
      <c r="AN9" s="392"/>
      <c r="AO9" s="392"/>
      <c r="AP9" s="392"/>
      <c r="AQ9" s="392"/>
      <c r="AR9" s="393"/>
      <c r="AS9" s="1198"/>
      <c r="AT9" s="1230" t="s">
        <v>41</v>
      </c>
      <c r="AU9" s="1231"/>
      <c r="AV9" s="1519"/>
      <c r="AW9" s="1520"/>
      <c r="AX9" s="1520"/>
      <c r="AY9" s="1520"/>
      <c r="AZ9" s="1521"/>
      <c r="BA9" s="308"/>
      <c r="BB9" s="1244"/>
      <c r="BC9" s="1245"/>
      <c r="BD9" s="1245"/>
      <c r="BE9" s="1246"/>
      <c r="BF9" s="1172" t="s">
        <v>792</v>
      </c>
      <c r="BG9" s="1834"/>
      <c r="BH9" s="1836"/>
      <c r="BI9" s="1200"/>
    </row>
    <row r="10" spans="1:62" s="402" customFormat="1" ht="40.5" customHeight="1">
      <c r="B10" s="1375" t="s">
        <v>269</v>
      </c>
      <c r="C10" s="1239"/>
      <c r="D10" s="1239"/>
      <c r="E10" s="1239"/>
      <c r="F10" s="1239"/>
      <c r="G10" s="1239"/>
      <c r="H10" s="1240"/>
      <c r="I10" s="1376"/>
      <c r="J10" s="1377"/>
      <c r="K10" s="1377"/>
      <c r="L10" s="1377"/>
      <c r="M10" s="1377"/>
      <c r="N10" s="1377"/>
      <c r="O10" s="1378"/>
      <c r="P10" s="385"/>
      <c r="Q10" s="1421" t="s">
        <v>46</v>
      </c>
      <c r="R10" s="1422"/>
      <c r="S10" s="1422"/>
      <c r="T10" s="1422"/>
      <c r="U10" s="1422"/>
      <c r="V10" s="1415"/>
      <c r="W10" s="1416"/>
      <c r="X10" s="1416"/>
      <c r="Y10" s="1416"/>
      <c r="Z10" s="1416"/>
      <c r="AA10" s="1416"/>
      <c r="AB10" s="1416"/>
      <c r="AC10" s="1416"/>
      <c r="AD10" s="1417"/>
      <c r="AE10" s="405"/>
      <c r="AF10" s="405"/>
      <c r="AG10" s="405"/>
      <c r="AH10" s="405"/>
      <c r="AI10" s="406"/>
      <c r="AJ10" s="407"/>
      <c r="AK10" s="1477"/>
      <c r="AL10" s="1279"/>
      <c r="AM10" s="391"/>
      <c r="AN10" s="392"/>
      <c r="AO10" s="392"/>
      <c r="AP10" s="392"/>
      <c r="AQ10" s="392"/>
      <c r="AR10" s="393"/>
      <c r="AS10" s="1198"/>
      <c r="AT10" s="1230" t="s">
        <v>794</v>
      </c>
      <c r="AU10" s="1231"/>
      <c r="AV10" s="1516"/>
      <c r="AW10" s="1517"/>
      <c r="AX10" s="1517"/>
      <c r="AY10" s="1517"/>
      <c r="AZ10" s="1518"/>
      <c r="BA10" s="405"/>
      <c r="BB10" s="1247" t="s">
        <v>90</v>
      </c>
      <c r="BC10" s="1239"/>
      <c r="BD10" s="1239"/>
      <c r="BE10" s="1240"/>
      <c r="BF10" s="1251"/>
      <c r="BG10" s="1252"/>
      <c r="BH10" s="1253"/>
      <c r="BI10" s="1200"/>
    </row>
    <row r="11" spans="1:62" s="402" customFormat="1" ht="21" customHeight="1">
      <c r="B11" s="408" t="s">
        <v>273</v>
      </c>
      <c r="C11" s="409"/>
      <c r="D11" s="409"/>
      <c r="E11" s="409"/>
      <c r="F11" s="409"/>
      <c r="G11" s="409"/>
      <c r="H11" s="409"/>
      <c r="I11" s="409"/>
      <c r="J11" s="409"/>
      <c r="K11" s="409"/>
      <c r="L11" s="410"/>
      <c r="M11" s="411"/>
      <c r="N11" s="411"/>
      <c r="O11" s="411"/>
      <c r="P11" s="411"/>
      <c r="Q11" s="412"/>
      <c r="R11" s="412"/>
      <c r="S11" s="412"/>
      <c r="T11" s="412"/>
      <c r="U11" s="412"/>
      <c r="V11" s="412"/>
      <c r="W11" s="412"/>
      <c r="X11" s="413"/>
      <c r="Y11" s="412"/>
      <c r="Z11" s="412"/>
      <c r="AA11" s="412"/>
      <c r="AB11" s="414"/>
      <c r="AC11" s="414"/>
      <c r="AK11" s="415"/>
      <c r="AL11" s="415"/>
      <c r="AM11" s="416"/>
      <c r="AN11" s="412"/>
      <c r="AS11" s="1201"/>
      <c r="AT11" s="417"/>
      <c r="AU11" s="417"/>
      <c r="AV11" s="417"/>
      <c r="AW11" s="417"/>
      <c r="AX11" s="1202"/>
      <c r="AY11" s="417"/>
      <c r="AZ11" s="417"/>
      <c r="BA11" s="417"/>
      <c r="BB11" s="417"/>
      <c r="BC11" s="1203"/>
      <c r="BD11" s="1203"/>
      <c r="BE11" s="1203"/>
      <c r="BF11" s="1203"/>
      <c r="BG11" s="1203"/>
      <c r="BH11" s="1203"/>
      <c r="BI11" s="1204"/>
    </row>
    <row r="12" spans="1:62" s="402" customFormat="1" ht="32.25" customHeight="1">
      <c r="B12" s="418" t="s">
        <v>788</v>
      </c>
      <c r="C12" s="405"/>
      <c r="D12" s="405"/>
      <c r="E12" s="405"/>
      <c r="F12" s="405"/>
      <c r="G12" s="405"/>
      <c r="H12" s="405"/>
      <c r="I12" s="405"/>
      <c r="J12" s="405"/>
      <c r="K12" s="405"/>
      <c r="L12" s="405"/>
      <c r="M12" s="419"/>
      <c r="N12" s="420"/>
      <c r="O12" s="421"/>
      <c r="P12" s="422"/>
      <c r="Q12" s="423" t="s">
        <v>789</v>
      </c>
      <c r="R12" s="422"/>
      <c r="S12" s="422"/>
      <c r="T12" s="424"/>
      <c r="U12" s="422"/>
      <c r="V12" s="422"/>
      <c r="W12" s="425"/>
      <c r="X12" s="424"/>
      <c r="Y12" s="390"/>
      <c r="Z12" s="390"/>
      <c r="AA12" s="390"/>
      <c r="AB12" s="390"/>
      <c r="AC12" s="390"/>
      <c r="AD12" s="390"/>
      <c r="AE12" s="390"/>
      <c r="AF12" s="390"/>
      <c r="AG12" s="390"/>
      <c r="AH12" s="390"/>
      <c r="AI12" s="390"/>
      <c r="AJ12" s="390"/>
      <c r="AK12" s="390"/>
      <c r="AL12" s="390"/>
      <c r="AM12" s="426"/>
      <c r="AN12" s="1420"/>
      <c r="AO12" s="1420"/>
      <c r="AP12" s="1420"/>
      <c r="AQ12" s="1420"/>
      <c r="AR12" s="389"/>
      <c r="AS12" s="866"/>
      <c r="AT12" s="866" t="s">
        <v>692</v>
      </c>
      <c r="AU12" s="389"/>
      <c r="AV12" s="389"/>
      <c r="AW12" s="389"/>
      <c r="AZ12" s="428"/>
      <c r="BB12" s="423" t="s">
        <v>691</v>
      </c>
      <c r="BC12" s="428"/>
      <c r="BD12" s="428"/>
      <c r="BE12" s="428"/>
      <c r="BF12" s="403"/>
      <c r="BG12" s="403"/>
      <c r="BH12" s="403"/>
      <c r="BI12" s="404"/>
    </row>
    <row r="13" spans="1:62" ht="40.5" customHeight="1">
      <c r="B13" s="1375" t="s">
        <v>42</v>
      </c>
      <c r="C13" s="1239"/>
      <c r="D13" s="1239"/>
      <c r="E13" s="1239"/>
      <c r="F13" s="1239"/>
      <c r="G13" s="1239"/>
      <c r="H13" s="1240"/>
      <c r="I13" s="1486"/>
      <c r="J13" s="1487"/>
      <c r="K13" s="1487"/>
      <c r="L13" s="1487"/>
      <c r="M13" s="1487"/>
      <c r="N13" s="1487"/>
      <c r="O13" s="1488"/>
      <c r="P13" s="429"/>
      <c r="Q13" s="313" t="s">
        <v>3</v>
      </c>
      <c r="R13" s="431" t="str">
        <f>IF($I$13="金の認定【新規】","金の認定にかかるスケジュールは別途ご確認をお願いいたします。",IF($I$13="金の認定【更新】","金の認定【更新】は、認定満了日２ヵ月前から申請することができます。","Step2宣言更新は、宣言期間満了日２ヵ月前から申請することができます。"))</f>
        <v>Step2宣言更新は、宣言期間満了日２ヵ月前から申請することができます。</v>
      </c>
      <c r="S13" s="432"/>
      <c r="T13" s="430"/>
      <c r="U13" s="431"/>
      <c r="V13" s="422"/>
      <c r="W13" s="425"/>
      <c r="X13" s="430"/>
      <c r="Y13" s="431"/>
      <c r="Z13" s="390"/>
      <c r="AA13" s="390"/>
      <c r="AB13" s="390"/>
      <c r="AC13" s="390"/>
      <c r="AD13" s="390"/>
      <c r="AE13" s="390"/>
      <c r="AF13" s="390"/>
      <c r="AG13" s="390"/>
      <c r="AH13" s="390"/>
      <c r="AI13" s="390"/>
      <c r="AJ13" s="390"/>
      <c r="AK13" s="390"/>
      <c r="AL13" s="390"/>
      <c r="AM13" s="426"/>
      <c r="AN13" s="425"/>
      <c r="AO13" s="427"/>
      <c r="AP13" s="427"/>
      <c r="AQ13" s="427"/>
      <c r="AR13" s="433"/>
      <c r="AS13" s="1205"/>
      <c r="AT13" s="1364" t="s">
        <v>682</v>
      </c>
      <c r="AU13" s="1365"/>
      <c r="AV13" s="1358"/>
      <c r="AW13" s="1359"/>
      <c r="AX13" s="1359"/>
      <c r="AY13" s="1359"/>
      <c r="AZ13" s="1360"/>
      <c r="BA13" s="434"/>
      <c r="BB13" s="1254" t="s">
        <v>49</v>
      </c>
      <c r="BC13" s="1255"/>
      <c r="BD13" s="1255"/>
      <c r="BE13" s="1256"/>
      <c r="BF13" s="1386" t="str">
        <f>IFERROR(U21,"")</f>
        <v/>
      </c>
      <c r="BG13" s="1387"/>
      <c r="BH13" s="1088" t="str">
        <f>IF(K72="☑","/90点","/100点")</f>
        <v>/100点</v>
      </c>
    </row>
    <row r="14" spans="1:62" ht="40.5" customHeight="1">
      <c r="B14" s="1375" t="s">
        <v>270</v>
      </c>
      <c r="C14" s="1239"/>
      <c r="D14" s="1239"/>
      <c r="E14" s="1239"/>
      <c r="F14" s="1239"/>
      <c r="G14" s="1239"/>
      <c r="H14" s="1240"/>
      <c r="I14" s="1489"/>
      <c r="J14" s="1487"/>
      <c r="K14" s="1487"/>
      <c r="L14" s="1487"/>
      <c r="M14" s="1487"/>
      <c r="N14" s="1487"/>
      <c r="O14" s="1488"/>
      <c r="P14" s="437"/>
      <c r="Q14" s="313" t="s">
        <v>3</v>
      </c>
      <c r="R14" s="431" t="s">
        <v>690</v>
      </c>
      <c r="S14" s="432"/>
      <c r="T14" s="430"/>
      <c r="U14" s="431"/>
      <c r="V14" s="422"/>
      <c r="W14" s="425"/>
      <c r="X14" s="430"/>
      <c r="Y14" s="431"/>
      <c r="Z14" s="390"/>
      <c r="AA14" s="390"/>
      <c r="AB14" s="390"/>
      <c r="AC14" s="390"/>
      <c r="AD14" s="390"/>
      <c r="AE14" s="390"/>
      <c r="AF14" s="390"/>
      <c r="AG14" s="390"/>
      <c r="AH14" s="390"/>
      <c r="AI14" s="390"/>
      <c r="AJ14" s="390"/>
      <c r="AK14" s="390"/>
      <c r="AL14" s="390"/>
      <c r="AM14" s="438"/>
      <c r="AN14" s="425"/>
      <c r="AO14" s="427"/>
      <c r="AP14" s="427"/>
      <c r="AQ14" s="427"/>
      <c r="AR14" s="433"/>
      <c r="AS14" s="1205"/>
      <c r="AT14" s="1364" t="s">
        <v>683</v>
      </c>
      <c r="AU14" s="1365"/>
      <c r="AV14" s="1358"/>
      <c r="AW14" s="1359"/>
      <c r="AX14" s="1359"/>
      <c r="AY14" s="1359"/>
      <c r="AZ14" s="1360"/>
      <c r="BA14" s="434"/>
      <c r="BB14" s="1254" t="s">
        <v>47</v>
      </c>
      <c r="BC14" s="1255"/>
      <c r="BD14" s="1255"/>
      <c r="BE14" s="1256"/>
      <c r="BF14" s="1386" t="str">
        <f>IFERROR(AM21,"")</f>
        <v/>
      </c>
      <c r="BG14" s="1387"/>
      <c r="BH14" s="1088" t="str">
        <f>IF(AF72="☑","/90点","/100点")</f>
        <v>/100点</v>
      </c>
    </row>
    <row r="15" spans="1:62" ht="40.5" customHeight="1">
      <c r="B15" s="1375" t="s">
        <v>45</v>
      </c>
      <c r="C15" s="1239"/>
      <c r="D15" s="1239"/>
      <c r="E15" s="1239"/>
      <c r="F15" s="1239"/>
      <c r="G15" s="1239"/>
      <c r="H15" s="1240"/>
      <c r="I15" s="1490"/>
      <c r="J15" s="1487"/>
      <c r="K15" s="1487"/>
      <c r="L15" s="1487"/>
      <c r="M15" s="1487"/>
      <c r="N15" s="1487"/>
      <c r="O15" s="1488"/>
      <c r="P15" s="439"/>
      <c r="Q15" s="313" t="s">
        <v>3</v>
      </c>
      <c r="R15" s="431" t="s">
        <v>689</v>
      </c>
      <c r="S15" s="422"/>
      <c r="T15" s="430"/>
      <c r="U15" s="431"/>
      <c r="V15" s="422"/>
      <c r="W15" s="425"/>
      <c r="X15" s="430"/>
      <c r="Y15" s="431"/>
      <c r="Z15" s="390"/>
      <c r="AA15" s="390"/>
      <c r="AB15" s="390"/>
      <c r="AC15" s="390"/>
      <c r="AD15" s="390"/>
      <c r="AE15" s="390"/>
      <c r="AF15" s="390"/>
      <c r="AG15" s="390"/>
      <c r="AH15" s="390"/>
      <c r="AI15" s="390"/>
      <c r="AJ15" s="390"/>
      <c r="AK15" s="390"/>
      <c r="AL15" s="390"/>
      <c r="AM15" s="438"/>
      <c r="AN15" s="425"/>
      <c r="AO15" s="427"/>
      <c r="AP15" s="427"/>
      <c r="AQ15" s="427"/>
      <c r="AR15" s="433"/>
      <c r="AS15" s="1205"/>
      <c r="AT15" s="1364" t="s">
        <v>670</v>
      </c>
      <c r="AU15" s="1365"/>
      <c r="AV15" s="1358"/>
      <c r="AW15" s="1359"/>
      <c r="AX15" s="1359"/>
      <c r="AY15" s="1359"/>
      <c r="AZ15" s="1360"/>
      <c r="BA15" s="434"/>
      <c r="BB15" s="1254" t="s">
        <v>48</v>
      </c>
      <c r="BC15" s="1255"/>
      <c r="BD15" s="1255"/>
      <c r="BE15" s="1256"/>
      <c r="BF15" s="1386" t="str">
        <f>IFERROR(AX21,"")</f>
        <v/>
      </c>
      <c r="BG15" s="1387"/>
      <c r="BH15" s="1088" t="str">
        <f>IF(AP72="☑","/90点","/100点")</f>
        <v>/100点</v>
      </c>
      <c r="BI15" s="435"/>
      <c r="BJ15" s="435"/>
    </row>
    <row r="16" spans="1:62" ht="40.5" customHeight="1">
      <c r="B16" s="1375" t="s">
        <v>271</v>
      </c>
      <c r="C16" s="1239"/>
      <c r="D16" s="1239"/>
      <c r="E16" s="1239"/>
      <c r="F16" s="1239"/>
      <c r="G16" s="1239"/>
      <c r="H16" s="1240"/>
      <c r="I16" s="1491"/>
      <c r="J16" s="1487"/>
      <c r="K16" s="1487"/>
      <c r="L16" s="1487"/>
      <c r="M16" s="1487"/>
      <c r="N16" s="1487"/>
      <c r="O16" s="1488"/>
      <c r="P16" s="441"/>
      <c r="Q16" s="313" t="s">
        <v>3</v>
      </c>
      <c r="R16" s="1418" t="str">
        <f>IF($I$13="金の認定【新規】","金の認定初回申請には、この実施結果レポートの提出の他、取組実績のわかる添付資料（エビデンス）、誓約書が必要です。",IF($I$13="金の認定【更新】","金の認定【更新】は、前回から取組内容の変更・点数が上がった質問のみ取組実績のわかる添付資料（エビデンス）が必要です。",IF($I$13="金の認定【３年ごとの更新】","金の認定【３年ごとの更新】には、初回申請同様に、この実施結果レポートの提出の他、取組実績のわかる添付資料（エビデンス）が必要です。","Step2宣言【更新】は、原則、添付資料（エビデンス）の提出は不要です。")))</f>
        <v>Step2宣言【更新】は、原則、添付資料（エビデンス）の提出は不要です。</v>
      </c>
      <c r="S16" s="1419"/>
      <c r="T16" s="1419"/>
      <c r="U16" s="1419"/>
      <c r="V16" s="1419"/>
      <c r="W16" s="1419"/>
      <c r="X16" s="1419"/>
      <c r="Y16" s="1419"/>
      <c r="Z16" s="1419"/>
      <c r="AA16" s="1419"/>
      <c r="AB16" s="1419"/>
      <c r="AC16" s="1419"/>
      <c r="AD16" s="1419"/>
      <c r="AE16" s="1419"/>
      <c r="AF16" s="1419"/>
      <c r="AG16" s="1419"/>
      <c r="AH16" s="1419"/>
      <c r="AI16" s="1419"/>
      <c r="AJ16" s="1419"/>
      <c r="AK16" s="1419"/>
      <c r="AL16" s="1419"/>
      <c r="AM16" s="1419"/>
      <c r="AN16" s="1419"/>
      <c r="AO16" s="1419"/>
      <c r="AP16" s="1419"/>
      <c r="AQ16" s="1419"/>
      <c r="AR16" s="442"/>
      <c r="AS16" s="1205"/>
      <c r="AT16" s="1364" t="s">
        <v>669</v>
      </c>
      <c r="AU16" s="1365"/>
      <c r="AV16" s="1358"/>
      <c r="AW16" s="1359"/>
      <c r="AX16" s="1359"/>
      <c r="AY16" s="1359"/>
      <c r="AZ16" s="1360"/>
      <c r="BA16" s="434"/>
      <c r="BB16" s="1254" t="s">
        <v>272</v>
      </c>
      <c r="BC16" s="1255"/>
      <c r="BD16" s="1255"/>
      <c r="BE16" s="1256"/>
      <c r="BF16" s="1382" t="str">
        <f>IF(BF15="","",IF(I13="Step2宣言更新","-",IF(AP72="☑",IF(BF15&gt;=72,"認定","不認定"),IF(BF15&gt;=80,"認定","不認定"))))</f>
        <v/>
      </c>
      <c r="BG16" s="1382"/>
      <c r="BH16" s="1383"/>
      <c r="BI16" s="436"/>
      <c r="BJ16" s="436"/>
    </row>
    <row r="17" spans="2:62" ht="51.75" customHeight="1">
      <c r="B17" s="1174" t="s">
        <v>305</v>
      </c>
      <c r="C17" s="1175"/>
      <c r="D17" s="1176"/>
      <c r="E17" s="1176"/>
      <c r="F17" s="1176"/>
      <c r="G17" s="1176"/>
      <c r="H17" s="1176"/>
      <c r="I17" s="1176"/>
      <c r="J17" s="1176"/>
      <c r="K17" s="1176"/>
      <c r="L17" s="1176"/>
      <c r="M17" s="1176"/>
      <c r="N17" s="1176"/>
      <c r="O17" s="422"/>
      <c r="P17" s="422"/>
      <c r="Q17" s="313" t="s">
        <v>3</v>
      </c>
      <c r="R17" s="1177" t="s">
        <v>66</v>
      </c>
      <c r="S17" s="422"/>
      <c r="T17" s="430"/>
      <c r="U17" s="1177"/>
      <c r="V17" s="422"/>
      <c r="W17" s="425"/>
      <c r="X17" s="430"/>
      <c r="Y17" s="1177"/>
      <c r="Z17" s="390"/>
      <c r="AA17" s="390"/>
      <c r="AB17" s="390"/>
      <c r="AC17" s="390"/>
      <c r="AD17" s="390"/>
      <c r="AE17" s="390"/>
      <c r="AF17" s="390"/>
      <c r="AG17" s="390"/>
      <c r="AH17" s="390"/>
      <c r="AI17" s="390"/>
      <c r="AJ17" s="390"/>
      <c r="AK17" s="390"/>
      <c r="AL17" s="390"/>
      <c r="AM17" s="377"/>
      <c r="AN17" s="425"/>
      <c r="AO17" s="377"/>
      <c r="AP17" s="377"/>
      <c r="AQ17" s="377"/>
      <c r="AR17" s="377"/>
      <c r="AS17" s="1206"/>
      <c r="AT17" s="1257" t="s">
        <v>681</v>
      </c>
      <c r="AU17" s="1240"/>
      <c r="AV17" s="1361"/>
      <c r="AW17" s="1362"/>
      <c r="AX17" s="1362"/>
      <c r="AY17" s="1362"/>
      <c r="AZ17" s="1363"/>
      <c r="BA17" s="434"/>
      <c r="BB17" s="1257" t="s">
        <v>91</v>
      </c>
      <c r="BC17" s="1239"/>
      <c r="BD17" s="1239"/>
      <c r="BE17" s="1240"/>
      <c r="BF17" s="1384"/>
      <c r="BG17" s="1384"/>
      <c r="BH17" s="1385"/>
      <c r="BI17" s="443"/>
      <c r="BJ17" s="443"/>
    </row>
    <row r="18" spans="2:62" s="444" customFormat="1" ht="42" customHeight="1" thickBot="1">
      <c r="B18" s="445"/>
      <c r="C18" s="446"/>
      <c r="D18" s="445"/>
      <c r="E18" s="445"/>
      <c r="F18" s="445"/>
      <c r="G18" s="445"/>
      <c r="H18" s="445"/>
      <c r="I18" s="445"/>
      <c r="J18" s="445"/>
      <c r="K18" s="445"/>
      <c r="L18" s="445"/>
      <c r="M18" s="445"/>
      <c r="N18" s="445"/>
      <c r="O18" s="445"/>
      <c r="P18" s="445"/>
      <c r="Q18" s="445"/>
      <c r="R18" s="445"/>
      <c r="S18" s="445"/>
      <c r="T18" s="445"/>
      <c r="U18" s="445"/>
      <c r="V18" s="445"/>
      <c r="W18" s="447"/>
      <c r="X18" s="447"/>
      <c r="Y18" s="448"/>
      <c r="Z18" s="449"/>
      <c r="AA18" s="450"/>
      <c r="AB18" s="451"/>
      <c r="AC18" s="451"/>
      <c r="AD18" s="451"/>
      <c r="AE18" s="451"/>
      <c r="AF18" s="451"/>
      <c r="AG18" s="451"/>
      <c r="AH18" s="451"/>
      <c r="AI18" s="451"/>
      <c r="AJ18" s="451"/>
      <c r="AK18" s="451"/>
      <c r="AL18" s="451"/>
      <c r="AM18" s="451"/>
      <c r="AN18" s="447"/>
      <c r="AO18" s="451"/>
      <c r="AP18" s="451"/>
      <c r="AQ18" s="451"/>
      <c r="AR18" s="1178"/>
      <c r="AS18" s="451"/>
      <c r="AT18" s="451"/>
      <c r="AU18" s="451"/>
      <c r="AV18" s="451"/>
      <c r="AW18" s="451"/>
      <c r="AX18" s="451"/>
      <c r="AY18" s="451"/>
      <c r="AZ18" s="451"/>
      <c r="BA18" s="451"/>
      <c r="BB18" s="451"/>
      <c r="BC18" s="451"/>
      <c r="BD18" s="451"/>
      <c r="BE18" s="451"/>
      <c r="BF18" s="451"/>
      <c r="BG18" s="451"/>
      <c r="BH18" s="451"/>
      <c r="BI18" s="440"/>
      <c r="BJ18" s="440"/>
    </row>
    <row r="19" spans="2:62" s="452" customFormat="1" ht="48.6" customHeight="1" thickBot="1">
      <c r="B19" s="453"/>
      <c r="C19" s="1452" t="s">
        <v>44</v>
      </c>
      <c r="D19" s="1453"/>
      <c r="E19" s="1453"/>
      <c r="F19" s="1453"/>
      <c r="G19" s="1453"/>
      <c r="H19" s="1453"/>
      <c r="I19" s="1453"/>
      <c r="J19" s="1453"/>
      <c r="K19" s="1453"/>
      <c r="L19" s="1453"/>
      <c r="M19" s="1453"/>
      <c r="N19" s="1453"/>
      <c r="O19" s="1453"/>
      <c r="P19" s="1453"/>
      <c r="Q19" s="1453"/>
      <c r="R19" s="1453"/>
      <c r="S19" s="1453"/>
      <c r="T19" s="1453"/>
      <c r="U19" s="1453"/>
      <c r="V19" s="1454"/>
      <c r="W19" s="454"/>
      <c r="X19" s="1091" t="s">
        <v>2</v>
      </c>
      <c r="Y19" s="1400" t="str">
        <f>IF(X19="☑","","←入力開始の場合は✓")</f>
        <v/>
      </c>
      <c r="Z19" s="1401"/>
      <c r="AA19" s="1401"/>
      <c r="AB19" s="1401"/>
      <c r="AC19" s="455"/>
      <c r="AD19" s="455"/>
      <c r="AE19" s="455"/>
      <c r="AF19" s="1475" t="s">
        <v>646</v>
      </c>
      <c r="AG19" s="1476"/>
      <c r="AH19" s="1476"/>
      <c r="AI19" s="1476"/>
      <c r="AJ19" s="1476"/>
      <c r="AK19" s="1476"/>
      <c r="AL19" s="1476"/>
      <c r="AM19" s="1476"/>
      <c r="AN19" s="454"/>
      <c r="AO19" s="1092" t="s">
        <v>2</v>
      </c>
      <c r="AP19" s="1499" t="s">
        <v>782</v>
      </c>
      <c r="AQ19" s="1500"/>
      <c r="AR19" s="1500"/>
      <c r="AS19" s="1500"/>
      <c r="AT19" s="1500"/>
      <c r="AU19" s="1500"/>
      <c r="AV19" s="1500"/>
      <c r="AW19" s="1500"/>
      <c r="AX19" s="1500"/>
      <c r="AY19" s="1500"/>
      <c r="AZ19" s="1500"/>
      <c r="BA19" s="1500"/>
      <c r="BB19" s="1500"/>
      <c r="BC19" s="1500"/>
      <c r="BD19" s="1500"/>
      <c r="BE19" s="1500"/>
      <c r="BF19" s="1500"/>
      <c r="BG19" s="1500"/>
      <c r="BH19" s="1501"/>
      <c r="BI19" s="456"/>
    </row>
    <row r="20" spans="2:62" s="452" customFormat="1" ht="35.25" customHeight="1">
      <c r="B20" s="1617" t="s">
        <v>0</v>
      </c>
      <c r="C20" s="1625" t="s">
        <v>57</v>
      </c>
      <c r="D20" s="457"/>
      <c r="E20" s="458"/>
      <c r="F20" s="458"/>
      <c r="G20" s="458"/>
      <c r="H20" s="458"/>
      <c r="I20" s="458"/>
      <c r="J20" s="458"/>
      <c r="K20" s="458"/>
      <c r="L20" s="458"/>
      <c r="M20" s="458"/>
      <c r="N20" s="458"/>
      <c r="O20" s="458"/>
      <c r="P20" s="458"/>
      <c r="Q20" s="458"/>
      <c r="R20" s="458"/>
      <c r="S20" s="458"/>
      <c r="T20" s="458"/>
      <c r="U20" s="458"/>
      <c r="V20" s="459" t="str">
        <f>IF(ISNUMBER(U21),"","必要項目が正しく選択されていない質問があります")</f>
        <v>必要項目が正しく選択されていない質問があります</v>
      </c>
      <c r="W20" s="460"/>
      <c r="X20" s="1449" t="s">
        <v>103</v>
      </c>
      <c r="Y20" s="461"/>
      <c r="Z20" s="462"/>
      <c r="AA20" s="462"/>
      <c r="AB20" s="462"/>
      <c r="AC20" s="462"/>
      <c r="AD20" s="462"/>
      <c r="AE20" s="462"/>
      <c r="AF20" s="462"/>
      <c r="AG20" s="462"/>
      <c r="AH20" s="462"/>
      <c r="AI20" s="462"/>
      <c r="AJ20" s="462"/>
      <c r="AK20" s="462"/>
      <c r="AL20" s="462"/>
      <c r="AM20" s="463" t="str">
        <f>IF($X$19="□","",IF(ISNUMBER(AM21),"","必要項目が正しく選択されていない質問があります"))</f>
        <v>必要項目が正しく選択されていない質問があります</v>
      </c>
      <c r="AN20" s="460"/>
      <c r="AO20" s="1781" t="s">
        <v>56</v>
      </c>
      <c r="AP20" s="464"/>
      <c r="AQ20" s="465"/>
      <c r="AR20" s="465"/>
      <c r="AS20" s="465"/>
      <c r="AT20" s="465"/>
      <c r="AU20" s="465"/>
      <c r="AV20" s="465"/>
      <c r="AW20" s="465"/>
      <c r="AX20" s="1090" t="str">
        <f>IF(AO19="□","",IF(ISNUMBER(AX21),"","必要項目が正しく選択されていない質問があります"))</f>
        <v>必要項目が正しく選択されていない質問があります</v>
      </c>
      <c r="AY20" s="466"/>
      <c r="AZ20" s="467" t="s">
        <v>63</v>
      </c>
      <c r="BA20" s="468" t="s">
        <v>65</v>
      </c>
      <c r="BB20" s="469" t="s">
        <v>64</v>
      </c>
      <c r="BC20" s="1492" t="s">
        <v>309</v>
      </c>
      <c r="BD20" s="1492"/>
      <c r="BE20" s="1492"/>
      <c r="BF20" s="1493"/>
      <c r="BG20" s="1493"/>
      <c r="BH20" s="1494"/>
      <c r="BI20" s="456"/>
    </row>
    <row r="21" spans="2:62" s="452" customFormat="1" ht="45.75" customHeight="1">
      <c r="B21" s="1618"/>
      <c r="C21" s="1626"/>
      <c r="D21" s="1630" t="s">
        <v>704</v>
      </c>
      <c r="E21" s="1631"/>
      <c r="F21" s="1631"/>
      <c r="G21" s="1631"/>
      <c r="H21" s="1631"/>
      <c r="I21" s="1631"/>
      <c r="J21" s="1631"/>
      <c r="K21" s="1631"/>
      <c r="L21" s="1631"/>
      <c r="M21" s="1631"/>
      <c r="N21" s="1631"/>
      <c r="O21" s="1631"/>
      <c r="P21" s="1631"/>
      <c r="Q21" s="1631"/>
      <c r="R21" s="1631"/>
      <c r="S21" s="1631"/>
      <c r="T21" s="1632"/>
      <c r="U21" s="470" t="e">
        <f>IF(K72="☑",U37+U52+U69+U121+U135+U149+U175+U199+U214+U244+U268+U280+U301+U319+U337,U37+U52+U69+U87+U121+U135+U149+U175+U199+U214+U244+U268+U280+U301+U319+U337)</f>
        <v>#VALUE!</v>
      </c>
      <c r="V21" s="471"/>
      <c r="W21" s="472"/>
      <c r="X21" s="1450"/>
      <c r="Y21" s="1405" t="s">
        <v>705</v>
      </c>
      <c r="Z21" s="1406"/>
      <c r="AA21" s="1406"/>
      <c r="AB21" s="1406"/>
      <c r="AC21" s="1406"/>
      <c r="AD21" s="1406"/>
      <c r="AE21" s="1406"/>
      <c r="AF21" s="1406"/>
      <c r="AG21" s="1406"/>
      <c r="AH21" s="1406"/>
      <c r="AI21" s="1406"/>
      <c r="AJ21" s="1406"/>
      <c r="AK21" s="1406"/>
      <c r="AL21" s="1407"/>
      <c r="AM21" s="473" t="e">
        <f>IF(AF72="☑",AM37+AM52+AM69+AM121+AM135+AM149+AM175+AM199+AM214+AM244+AM268+AM280+AM301+AM319+AM337,AM37+AM52+AM69+AM87+AM121+AM135+AM149+AM175+AM199+AM214+AM244+AM268+AM280+AM301+AM319+AM337)</f>
        <v>#VALUE!</v>
      </c>
      <c r="AN21" s="472"/>
      <c r="AO21" s="1782"/>
      <c r="AP21" s="474"/>
      <c r="AQ21" s="475"/>
      <c r="AR21" s="475"/>
      <c r="AS21" s="475"/>
      <c r="AT21" s="475"/>
      <c r="AU21" s="475"/>
      <c r="AV21" s="475"/>
      <c r="AW21" s="475"/>
      <c r="AX21" s="476" t="e">
        <f>IF(AP72="☑",AX37+AX52+AX69+AX121+AX135+AX149+AX175+AX199+AX214+AX244+AX268+AX280+AX301+AX319+AX337,AX37+AX52+AX69+AX87+AX121+AX135+AX149+AX175+AX199+AX214+AX244+AX268+AX280+AX301+AX319+AX337)</f>
        <v>#VALUE!</v>
      </c>
      <c r="AY21" s="477"/>
      <c r="AZ21" s="478" t="e">
        <f>IF(K72="☑",AZ24+AZ40+AZ55+AZ90+AZ124+AZ138+AZ152+AZ178+AZ202+AZ217+AZ247+AZ271+AZ283+AZ304+AZ322,AZ24+AZ40+AZ55+AZ72+AZ90+AZ124+AZ138+AZ152+AZ178+AZ202+AZ217+AZ247+AZ271+AZ283+AZ304+AZ322)</f>
        <v>#VALUE!</v>
      </c>
      <c r="BA21" s="478" t="e">
        <f>IF(AF72="☑",BA24+BA40+BA55+BA90+BA124+BA138+BA152+BA178+BA202+BA217+BA247+BA271+BA283+BA304+BA322,BA24+BA40+BA55+BA72+BA90+BA124+BA138+BA152+BA178+BA202+BA217+BA247+BA271+BA283+BA304+BA322)</f>
        <v>#VALUE!</v>
      </c>
      <c r="BB21" s="478" t="e">
        <f>IF(AP72="☑",BB24+BB40+BB55+BB90+BB124+BB138+BB152+BB178+BB202+BB217+BB247+BB271+BB283+BB304+BB322,BB24+BB40+BB55+BB72+BB90+BB124+BB138+BB152+BB178+BB202+BB217+BB247+BB271+BB283+BB304+BB322)</f>
        <v>#VALUE!</v>
      </c>
      <c r="BC21" s="1495"/>
      <c r="BD21" s="1495"/>
      <c r="BE21" s="1495"/>
      <c r="BF21" s="1495"/>
      <c r="BG21" s="1495"/>
      <c r="BH21" s="1496"/>
      <c r="BI21" s="456"/>
    </row>
    <row r="22" spans="2:62" s="381" customFormat="1" ht="15.95" customHeight="1" thickBot="1">
      <c r="B22" s="1619"/>
      <c r="C22" s="1627"/>
      <c r="D22" s="1620"/>
      <c r="E22" s="1621"/>
      <c r="F22" s="1621"/>
      <c r="G22" s="1621"/>
      <c r="H22" s="1621"/>
      <c r="I22" s="1621"/>
      <c r="J22" s="1621"/>
      <c r="K22" s="1621"/>
      <c r="L22" s="1621"/>
      <c r="M22" s="1621"/>
      <c r="N22" s="1621"/>
      <c r="O22" s="1621"/>
      <c r="P22" s="1621"/>
      <c r="Q22" s="1621"/>
      <c r="R22" s="479"/>
      <c r="S22" s="479"/>
      <c r="T22" s="480"/>
      <c r="U22" s="481"/>
      <c r="V22" s="482" t="s">
        <v>1</v>
      </c>
      <c r="W22" s="483"/>
      <c r="X22" s="1451"/>
      <c r="Y22" s="484"/>
      <c r="Z22" s="485"/>
      <c r="AA22" s="485"/>
      <c r="AB22" s="485"/>
      <c r="AC22" s="485"/>
      <c r="AD22" s="485"/>
      <c r="AE22" s="485"/>
      <c r="AF22" s="485"/>
      <c r="AG22" s="485"/>
      <c r="AH22" s="485"/>
      <c r="AI22" s="485"/>
      <c r="AJ22" s="485"/>
      <c r="AK22" s="485"/>
      <c r="AL22" s="485"/>
      <c r="AM22" s="486" t="s">
        <v>1</v>
      </c>
      <c r="AN22" s="483"/>
      <c r="AO22" s="1783"/>
      <c r="AP22" s="1788"/>
      <c r="AQ22" s="1789"/>
      <c r="AR22" s="1789"/>
      <c r="AS22" s="1789"/>
      <c r="AT22" s="1789"/>
      <c r="AU22" s="1789"/>
      <c r="AV22" s="1789"/>
      <c r="AW22" s="1790"/>
      <c r="AX22" s="486" t="s">
        <v>1</v>
      </c>
      <c r="AY22" s="487"/>
      <c r="AZ22" s="488" t="s">
        <v>1</v>
      </c>
      <c r="BA22" s="489" t="s">
        <v>1</v>
      </c>
      <c r="BB22" s="489" t="s">
        <v>1</v>
      </c>
      <c r="BC22" s="1497"/>
      <c r="BD22" s="1497"/>
      <c r="BE22" s="1497"/>
      <c r="BF22" s="1497"/>
      <c r="BG22" s="1497"/>
      <c r="BH22" s="1498"/>
    </row>
    <row r="23" spans="2:62" ht="29.25" customHeight="1" thickTop="1">
      <c r="B23" s="1628" t="s">
        <v>695</v>
      </c>
      <c r="C23" s="1284" t="s">
        <v>6</v>
      </c>
      <c r="D23" s="1442" t="s">
        <v>313</v>
      </c>
      <c r="E23" s="1443"/>
      <c r="F23" s="1443"/>
      <c r="G23" s="1443"/>
      <c r="H23" s="1443"/>
      <c r="I23" s="1443"/>
      <c r="J23" s="1444"/>
      <c r="K23" s="490"/>
      <c r="L23" s="490"/>
      <c r="M23" s="490"/>
      <c r="N23" s="490"/>
      <c r="O23" s="490"/>
      <c r="P23" s="490"/>
      <c r="Q23" s="490"/>
      <c r="R23" s="490"/>
      <c r="S23" s="490"/>
      <c r="T23" s="490"/>
      <c r="U23" s="490"/>
      <c r="V23" s="491"/>
      <c r="W23" s="492"/>
      <c r="X23" s="1437" t="s">
        <v>67</v>
      </c>
      <c r="Y23" s="1442" t="s">
        <v>313</v>
      </c>
      <c r="Z23" s="1443"/>
      <c r="AA23" s="1443"/>
      <c r="AB23" s="1443"/>
      <c r="AC23" s="1443"/>
      <c r="AD23" s="1443"/>
      <c r="AE23" s="1444"/>
      <c r="AF23" s="490"/>
      <c r="AG23" s="490"/>
      <c r="AH23" s="490"/>
      <c r="AI23" s="490"/>
      <c r="AJ23" s="490"/>
      <c r="AK23" s="490"/>
      <c r="AL23" s="490"/>
      <c r="AM23" s="490"/>
      <c r="AN23" s="492"/>
      <c r="AO23" s="1533" t="s">
        <v>75</v>
      </c>
      <c r="AP23" s="493"/>
      <c r="AQ23" s="494"/>
      <c r="AR23" s="495"/>
      <c r="AS23" s="496"/>
      <c r="AT23" s="496"/>
      <c r="AU23" s="496"/>
      <c r="AV23" s="496"/>
      <c r="AW23" s="496"/>
      <c r="AX23" s="497"/>
      <c r="AY23" s="498"/>
      <c r="AZ23" s="499"/>
      <c r="BA23" s="499"/>
      <c r="BB23" s="500"/>
      <c r="BC23" s="501" t="s">
        <v>666</v>
      </c>
      <c r="BD23" s="502"/>
      <c r="BE23" s="502"/>
      <c r="BF23" s="502"/>
      <c r="BG23" s="502"/>
      <c r="BH23" s="503"/>
    </row>
    <row r="24" spans="2:62" ht="19.5" customHeight="1">
      <c r="B24" s="1628"/>
      <c r="C24" s="1284"/>
      <c r="D24" s="1445"/>
      <c r="E24" s="1445"/>
      <c r="F24" s="1445"/>
      <c r="G24" s="1445"/>
      <c r="H24" s="1445"/>
      <c r="I24" s="1445"/>
      <c r="J24" s="1446"/>
      <c r="K24" s="504"/>
      <c r="L24" s="504"/>
      <c r="M24" s="504"/>
      <c r="N24" s="504"/>
      <c r="O24" s="504"/>
      <c r="P24" s="504"/>
      <c r="Q24" s="504"/>
      <c r="R24" s="504"/>
      <c r="S24" s="504"/>
      <c r="T24" s="504"/>
      <c r="U24" s="504"/>
      <c r="V24" s="505"/>
      <c r="W24" s="492"/>
      <c r="X24" s="1438"/>
      <c r="Y24" s="1445"/>
      <c r="Z24" s="1445"/>
      <c r="AA24" s="1445"/>
      <c r="AB24" s="1445"/>
      <c r="AC24" s="1445"/>
      <c r="AD24" s="1445"/>
      <c r="AE24" s="1446"/>
      <c r="AF24" s="504"/>
      <c r="AG24" s="504"/>
      <c r="AH24" s="504"/>
      <c r="AI24" s="504"/>
      <c r="AJ24" s="504"/>
      <c r="AK24" s="504"/>
      <c r="AL24" s="504"/>
      <c r="AM24" s="504"/>
      <c r="AN24" s="492"/>
      <c r="AO24" s="1534"/>
      <c r="AP24" s="506"/>
      <c r="AQ24" s="506"/>
      <c r="AR24" s="506"/>
      <c r="AS24" s="506"/>
      <c r="AT24" s="506"/>
      <c r="AU24" s="506"/>
      <c r="AV24" s="506"/>
      <c r="AW24" s="506"/>
      <c r="AX24" s="507"/>
      <c r="AY24" s="498"/>
      <c r="AZ24" s="1372" t="str">
        <f>U37</f>
        <v>-</v>
      </c>
      <c r="BA24" s="1372" t="str">
        <f>IF($X$19="□","",AM37)</f>
        <v>-</v>
      </c>
      <c r="BB24" s="1393" t="str">
        <f>IF($AO$19="□","",AX37)</f>
        <v>-</v>
      </c>
      <c r="BC24" s="1132"/>
      <c r="BD24" s="1133"/>
      <c r="BE24" s="1133"/>
      <c r="BF24" s="1133"/>
      <c r="BG24" s="1133"/>
      <c r="BH24" s="1134"/>
    </row>
    <row r="25" spans="2:62" ht="19.5" customHeight="1">
      <c r="B25" s="1628"/>
      <c r="C25" s="1284"/>
      <c r="D25" s="1445"/>
      <c r="E25" s="1445"/>
      <c r="F25" s="1445"/>
      <c r="G25" s="1445"/>
      <c r="H25" s="1445"/>
      <c r="I25" s="1445"/>
      <c r="J25" s="1446"/>
      <c r="K25" s="1408" t="s">
        <v>21</v>
      </c>
      <c r="L25" s="1409"/>
      <c r="M25" s="1409"/>
      <c r="Q25" s="513"/>
      <c r="R25" s="513"/>
      <c r="S25" s="1341" t="s">
        <v>648</v>
      </c>
      <c r="T25" s="1334"/>
      <c r="U25" s="1334"/>
      <c r="V25" s="1335"/>
      <c r="W25" s="492"/>
      <c r="X25" s="1438"/>
      <c r="Y25" s="1445"/>
      <c r="Z25" s="1445"/>
      <c r="AA25" s="1445"/>
      <c r="AB25" s="1445"/>
      <c r="AC25" s="1445"/>
      <c r="AD25" s="1445"/>
      <c r="AE25" s="1446"/>
      <c r="AF25" s="1408" t="s">
        <v>21</v>
      </c>
      <c r="AG25" s="1409"/>
      <c r="AH25" s="1409"/>
      <c r="AI25" s="379"/>
      <c r="AJ25" s="379"/>
      <c r="AK25" s="379"/>
      <c r="AL25" s="513"/>
      <c r="AM25" s="513"/>
      <c r="AN25" s="492"/>
      <c r="AO25" s="1534"/>
      <c r="AP25" s="1409" t="s">
        <v>21</v>
      </c>
      <c r="AQ25" s="1409"/>
      <c r="AR25" s="1409"/>
      <c r="AS25" s="379"/>
      <c r="AT25" s="379"/>
      <c r="AU25" s="379"/>
      <c r="AV25" s="379"/>
      <c r="AW25" s="513"/>
      <c r="AX25" s="514"/>
      <c r="AY25" s="498"/>
      <c r="AZ25" s="1373"/>
      <c r="BA25" s="1373"/>
      <c r="BB25" s="1373"/>
      <c r="BC25" s="1135"/>
      <c r="BD25" s="1136" t="s">
        <v>687</v>
      </c>
      <c r="BE25" s="1137" t="str">
        <f>AV34</f>
        <v>-</v>
      </c>
      <c r="BF25" s="1258" t="str">
        <f>"% ("&amp;AV30&amp;"人/"&amp;AV28-AV32&amp;"人)"</f>
        <v>% (人/0人)</v>
      </c>
      <c r="BG25" s="1258"/>
      <c r="BH25" s="1269"/>
    </row>
    <row r="26" spans="2:62" ht="19.5" customHeight="1">
      <c r="B26" s="1628"/>
      <c r="C26" s="1284"/>
      <c r="D26" s="1445"/>
      <c r="E26" s="1445"/>
      <c r="F26" s="1445"/>
      <c r="G26" s="1445"/>
      <c r="H26" s="1445"/>
      <c r="I26" s="1445"/>
      <c r="J26" s="1446"/>
      <c r="K26" s="504"/>
      <c r="L26" s="515"/>
      <c r="M26" s="18"/>
      <c r="N26" s="516" t="s">
        <v>274</v>
      </c>
      <c r="O26" s="513"/>
      <c r="P26" s="513"/>
      <c r="Q26" s="513"/>
      <c r="R26" s="517"/>
      <c r="S26" s="513"/>
      <c r="T26" s="1633"/>
      <c r="U26" s="1277"/>
      <c r="V26" s="514"/>
      <c r="W26" s="492"/>
      <c r="X26" s="1438"/>
      <c r="Y26" s="1445"/>
      <c r="Z26" s="1445"/>
      <c r="AA26" s="1445"/>
      <c r="AB26" s="1445"/>
      <c r="AC26" s="1445"/>
      <c r="AD26" s="1445"/>
      <c r="AE26" s="1446"/>
      <c r="AF26" s="504"/>
      <c r="AG26" s="515"/>
      <c r="AH26" s="18"/>
      <c r="AI26" s="516" t="s">
        <v>274</v>
      </c>
      <c r="AJ26" s="513"/>
      <c r="AK26" s="513"/>
      <c r="AL26" s="513"/>
      <c r="AM26" s="517"/>
      <c r="AN26" s="492"/>
      <c r="AO26" s="1534"/>
      <c r="AP26" s="504"/>
      <c r="AQ26" s="515"/>
      <c r="AR26" s="299"/>
      <c r="AS26" s="516" t="s">
        <v>68</v>
      </c>
      <c r="AT26" s="516"/>
      <c r="AU26" s="513"/>
      <c r="AV26" s="513"/>
      <c r="AW26" s="513"/>
      <c r="AX26" s="514"/>
      <c r="AY26" s="498"/>
      <c r="AZ26" s="1373"/>
      <c r="BA26" s="1373"/>
      <c r="BB26" s="1373"/>
      <c r="BC26" s="1132"/>
      <c r="BD26" s="1258" t="str">
        <f>"受診率より"&amp;AX37&amp;"点"</f>
        <v>受診率より-点</v>
      </c>
      <c r="BE26" s="1259"/>
      <c r="BF26" s="1259"/>
      <c r="BG26" s="1259"/>
      <c r="BH26" s="1260"/>
    </row>
    <row r="27" spans="2:62" ht="19.5" customHeight="1">
      <c r="B27" s="1628"/>
      <c r="C27" s="1284"/>
      <c r="D27" s="1445"/>
      <c r="E27" s="1445"/>
      <c r="F27" s="1445"/>
      <c r="G27" s="1445"/>
      <c r="H27" s="1445"/>
      <c r="I27" s="1445"/>
      <c r="J27" s="1446"/>
      <c r="K27" s="504"/>
      <c r="Q27" s="513"/>
      <c r="R27" s="517"/>
      <c r="S27" s="513"/>
      <c r="T27" s="1607"/>
      <c r="U27" s="1608"/>
      <c r="V27" s="514"/>
      <c r="W27" s="492"/>
      <c r="X27" s="1438"/>
      <c r="Y27" s="1445"/>
      <c r="Z27" s="1445"/>
      <c r="AA27" s="1445"/>
      <c r="AB27" s="1445"/>
      <c r="AC27" s="1445"/>
      <c r="AD27" s="1445"/>
      <c r="AE27" s="1446"/>
      <c r="AF27" s="504"/>
      <c r="AG27" s="379"/>
      <c r="AH27" s="379"/>
      <c r="AI27" s="379"/>
      <c r="AJ27" s="379"/>
      <c r="AK27" s="379"/>
      <c r="AL27" s="513"/>
      <c r="AM27" s="517"/>
      <c r="AN27" s="492"/>
      <c r="AO27" s="1534"/>
      <c r="AP27" s="504"/>
      <c r="AQ27" s="379"/>
      <c r="AR27" s="379"/>
      <c r="AS27" s="379"/>
      <c r="AT27" s="1189" t="s">
        <v>99</v>
      </c>
      <c r="AU27" s="518" t="s">
        <v>100</v>
      </c>
      <c r="AV27" s="518"/>
      <c r="AW27" s="513"/>
      <c r="AX27" s="514"/>
      <c r="AY27" s="498"/>
      <c r="AZ27" s="1373"/>
      <c r="BA27" s="1373"/>
      <c r="BB27" s="1373"/>
      <c r="BC27" s="1132"/>
      <c r="BD27" s="1133"/>
      <c r="BE27" s="1133"/>
      <c r="BF27" s="1133"/>
      <c r="BG27" s="1133"/>
      <c r="BH27" s="1138"/>
    </row>
    <row r="28" spans="2:62" ht="19.5" customHeight="1">
      <c r="B28" s="1628"/>
      <c r="C28" s="1284"/>
      <c r="D28" s="1445"/>
      <c r="E28" s="1445"/>
      <c r="F28" s="1445"/>
      <c r="G28" s="1445"/>
      <c r="H28" s="1445"/>
      <c r="I28" s="1445"/>
      <c r="J28" s="1446"/>
      <c r="K28" s="504"/>
      <c r="L28" s="519"/>
      <c r="N28" s="520" t="s">
        <v>97</v>
      </c>
      <c r="O28" s="1413"/>
      <c r="P28" s="1414"/>
      <c r="Q28" s="513" t="s">
        <v>69</v>
      </c>
      <c r="R28" s="517"/>
      <c r="S28" s="513"/>
      <c r="T28" s="1607"/>
      <c r="U28" s="1608"/>
      <c r="V28" s="514"/>
      <c r="W28" s="492"/>
      <c r="X28" s="1438"/>
      <c r="Y28" s="1445"/>
      <c r="Z28" s="1445"/>
      <c r="AA28" s="1445"/>
      <c r="AB28" s="1445"/>
      <c r="AC28" s="1445"/>
      <c r="AD28" s="1445"/>
      <c r="AE28" s="1446"/>
      <c r="AF28" s="504"/>
      <c r="AG28" s="519"/>
      <c r="AH28" s="379"/>
      <c r="AI28" s="520" t="s">
        <v>97</v>
      </c>
      <c r="AJ28" s="1413"/>
      <c r="AK28" s="1414"/>
      <c r="AL28" s="513" t="s">
        <v>69</v>
      </c>
      <c r="AM28" s="517"/>
      <c r="AN28" s="492"/>
      <c r="AO28" s="1534"/>
      <c r="AP28" s="504"/>
      <c r="AQ28" s="520"/>
      <c r="AR28" s="520" t="s">
        <v>97</v>
      </c>
      <c r="AS28" s="521"/>
      <c r="AT28" s="521">
        <f>O28</f>
        <v>0</v>
      </c>
      <c r="AU28" s="521">
        <f>AJ28</f>
        <v>0</v>
      </c>
      <c r="AV28" s="362"/>
      <c r="AW28" s="513"/>
      <c r="AX28" s="514"/>
      <c r="AY28" s="498"/>
      <c r="AZ28" s="1373"/>
      <c r="BA28" s="1373"/>
      <c r="BB28" s="1373"/>
      <c r="BC28" s="1132"/>
      <c r="BD28" s="1258" t="str">
        <f>IF(AV32=0,"","健診不可者の数"&amp;AV32&amp;"人")</f>
        <v/>
      </c>
      <c r="BE28" s="1370"/>
      <c r="BF28" s="1370"/>
      <c r="BG28" s="1370"/>
      <c r="BH28" s="1371"/>
    </row>
    <row r="29" spans="2:62" ht="19.5" customHeight="1">
      <c r="B29" s="1628"/>
      <c r="C29" s="1284"/>
      <c r="D29" s="522"/>
      <c r="E29" s="522"/>
      <c r="F29" s="522"/>
      <c r="G29" s="522"/>
      <c r="H29" s="522"/>
      <c r="I29" s="522"/>
      <c r="J29" s="523"/>
      <c r="K29" s="504"/>
      <c r="N29" s="380"/>
      <c r="O29" s="380"/>
      <c r="R29" s="517"/>
      <c r="S29" s="513"/>
      <c r="T29" s="1607"/>
      <c r="U29" s="1608"/>
      <c r="V29" s="514"/>
      <c r="W29" s="492"/>
      <c r="X29" s="1438"/>
      <c r="Y29" s="522"/>
      <c r="Z29" s="522"/>
      <c r="AA29" s="522"/>
      <c r="AB29" s="522"/>
      <c r="AC29" s="522"/>
      <c r="AD29" s="522"/>
      <c r="AE29" s="523"/>
      <c r="AF29" s="504"/>
      <c r="AG29" s="379"/>
      <c r="AH29" s="379"/>
      <c r="AK29" s="379"/>
      <c r="AL29" s="379"/>
      <c r="AM29" s="517"/>
      <c r="AN29" s="492"/>
      <c r="AO29" s="1534"/>
      <c r="AP29" s="504"/>
      <c r="AQ29" s="379"/>
      <c r="AR29" s="379"/>
      <c r="AV29" s="524"/>
      <c r="AW29" s="513"/>
      <c r="AX29" s="514"/>
      <c r="AY29" s="498"/>
      <c r="AZ29" s="1373"/>
      <c r="BA29" s="1373"/>
      <c r="BB29" s="1373"/>
      <c r="BC29" s="1366"/>
      <c r="BD29" s="1367"/>
      <c r="BE29" s="1367"/>
      <c r="BF29" s="1367"/>
      <c r="BG29" s="1367"/>
      <c r="BH29" s="1368"/>
    </row>
    <row r="30" spans="2:62" ht="19.5" customHeight="1">
      <c r="B30" s="1628"/>
      <c r="C30" s="1284"/>
      <c r="D30" s="522"/>
      <c r="E30" s="1447" t="s">
        <v>311</v>
      </c>
      <c r="F30" s="1448"/>
      <c r="G30" s="1448"/>
      <c r="H30" s="1448"/>
      <c r="I30" s="1448"/>
      <c r="J30" s="523"/>
      <c r="K30" s="504"/>
      <c r="L30" s="519"/>
      <c r="N30" s="519" t="s">
        <v>96</v>
      </c>
      <c r="O30" s="1413"/>
      <c r="P30" s="1414"/>
      <c r="Q30" s="513" t="s">
        <v>69</v>
      </c>
      <c r="R30" s="517"/>
      <c r="S30" s="513"/>
      <c r="T30" s="1607"/>
      <c r="U30" s="1608"/>
      <c r="V30" s="514"/>
      <c r="W30" s="492"/>
      <c r="X30" s="1438"/>
      <c r="Y30" s="522"/>
      <c r="Z30" s="1447" t="s">
        <v>311</v>
      </c>
      <c r="AA30" s="1448"/>
      <c r="AB30" s="1448"/>
      <c r="AC30" s="1448"/>
      <c r="AD30" s="1448"/>
      <c r="AE30" s="523"/>
      <c r="AF30" s="504"/>
      <c r="AG30" s="519"/>
      <c r="AH30" s="379"/>
      <c r="AI30" s="519" t="s">
        <v>96</v>
      </c>
      <c r="AJ30" s="1413"/>
      <c r="AK30" s="1414"/>
      <c r="AL30" s="513" t="s">
        <v>69</v>
      </c>
      <c r="AM30" s="517"/>
      <c r="AN30" s="492"/>
      <c r="AO30" s="1534"/>
      <c r="AP30" s="504"/>
      <c r="AQ30" s="519"/>
      <c r="AR30" s="519" t="s">
        <v>96</v>
      </c>
      <c r="AS30" s="521"/>
      <c r="AT30" s="521">
        <f>O30</f>
        <v>0</v>
      </c>
      <c r="AU30" s="521">
        <f>AJ30</f>
        <v>0</v>
      </c>
      <c r="AV30" s="362"/>
      <c r="AW30" s="513"/>
      <c r="AX30" s="514"/>
      <c r="AY30" s="498"/>
      <c r="AZ30" s="1373"/>
      <c r="BA30" s="1373"/>
      <c r="BB30" s="1373"/>
      <c r="BC30" s="1369"/>
      <c r="BD30" s="1367"/>
      <c r="BE30" s="1367"/>
      <c r="BF30" s="1367"/>
      <c r="BG30" s="1367"/>
      <c r="BH30" s="1368"/>
    </row>
    <row r="31" spans="2:62" ht="19.5" customHeight="1">
      <c r="B31" s="1628"/>
      <c r="C31" s="1284"/>
      <c r="D31" s="522"/>
      <c r="E31" s="1448"/>
      <c r="F31" s="1448"/>
      <c r="G31" s="1448"/>
      <c r="H31" s="1448"/>
      <c r="I31" s="1448"/>
      <c r="J31" s="523"/>
      <c r="K31" s="504"/>
      <c r="N31" s="380"/>
      <c r="O31" s="380"/>
      <c r="R31" s="517"/>
      <c r="S31" s="513"/>
      <c r="T31" s="1607"/>
      <c r="U31" s="1608"/>
      <c r="V31" s="514"/>
      <c r="W31" s="492"/>
      <c r="X31" s="1438"/>
      <c r="Y31" s="522"/>
      <c r="Z31" s="1448"/>
      <c r="AA31" s="1448"/>
      <c r="AB31" s="1448"/>
      <c r="AC31" s="1448"/>
      <c r="AD31" s="1448"/>
      <c r="AE31" s="523"/>
      <c r="AF31" s="504"/>
      <c r="AG31" s="379"/>
      <c r="AH31" s="379"/>
      <c r="AK31" s="379"/>
      <c r="AL31" s="379"/>
      <c r="AM31" s="517"/>
      <c r="AN31" s="492"/>
      <c r="AO31" s="1534"/>
      <c r="AP31" s="504"/>
      <c r="AQ31" s="379"/>
      <c r="AR31" s="379"/>
      <c r="AV31" s="524"/>
      <c r="AW31" s="513"/>
      <c r="AX31" s="514"/>
      <c r="AY31" s="498"/>
      <c r="AZ31" s="1373"/>
      <c r="BA31" s="1373"/>
      <c r="BB31" s="1373"/>
      <c r="BC31" s="1369"/>
      <c r="BD31" s="1367"/>
      <c r="BE31" s="1367"/>
      <c r="BF31" s="1367"/>
      <c r="BG31" s="1367"/>
      <c r="BH31" s="1368"/>
    </row>
    <row r="32" spans="2:62" ht="19.5" customHeight="1">
      <c r="B32" s="1628"/>
      <c r="C32" s="1284"/>
      <c r="D32" s="522"/>
      <c r="E32" s="1464" t="s">
        <v>34</v>
      </c>
      <c r="F32" s="1465"/>
      <c r="G32" s="1465"/>
      <c r="H32" s="1465"/>
      <c r="I32" s="1465"/>
      <c r="J32" s="523"/>
      <c r="K32" s="504"/>
      <c r="M32" s="363"/>
      <c r="N32" s="519" t="s">
        <v>70</v>
      </c>
      <c r="O32" s="1413"/>
      <c r="P32" s="1413"/>
      <c r="Q32" s="513" t="s">
        <v>93</v>
      </c>
      <c r="R32" s="517"/>
      <c r="S32" s="504"/>
      <c r="T32" s="1607"/>
      <c r="U32" s="1608"/>
      <c r="V32" s="505"/>
      <c r="W32" s="492"/>
      <c r="X32" s="1438"/>
      <c r="Y32" s="522"/>
      <c r="Z32" s="1464" t="s">
        <v>34</v>
      </c>
      <c r="AA32" s="1465"/>
      <c r="AB32" s="1465"/>
      <c r="AC32" s="1465"/>
      <c r="AD32" s="1465"/>
      <c r="AE32" s="523"/>
      <c r="AF32" s="504"/>
      <c r="AG32" s="379"/>
      <c r="AH32" s="363"/>
      <c r="AI32" s="519" t="s">
        <v>70</v>
      </c>
      <c r="AJ32" s="1413"/>
      <c r="AK32" s="1413"/>
      <c r="AL32" s="513" t="s">
        <v>93</v>
      </c>
      <c r="AM32" s="517"/>
      <c r="AN32" s="492"/>
      <c r="AO32" s="1534"/>
      <c r="AP32" s="504"/>
      <c r="AQ32" s="1525" t="s">
        <v>70</v>
      </c>
      <c r="AR32" s="1526"/>
      <c r="AS32" s="521"/>
      <c r="AT32" s="521">
        <f>O32</f>
        <v>0</v>
      </c>
      <c r="AU32" s="521">
        <f>AJ32</f>
        <v>0</v>
      </c>
      <c r="AV32" s="362"/>
      <c r="AW32" s="504"/>
      <c r="AX32" s="505"/>
      <c r="AY32" s="498"/>
      <c r="AZ32" s="1373"/>
      <c r="BA32" s="1373"/>
      <c r="BB32" s="1373"/>
      <c r="BC32" s="1369"/>
      <c r="BD32" s="1367"/>
      <c r="BE32" s="1367"/>
      <c r="BF32" s="1367"/>
      <c r="BG32" s="1367"/>
      <c r="BH32" s="1368"/>
    </row>
    <row r="33" spans="2:60" ht="19.5" customHeight="1">
      <c r="B33" s="1628"/>
      <c r="C33" s="1284"/>
      <c r="D33" s="522"/>
      <c r="E33" s="1465"/>
      <c r="F33" s="1465"/>
      <c r="G33" s="1465"/>
      <c r="H33" s="1465"/>
      <c r="I33" s="1465"/>
      <c r="J33" s="523"/>
      <c r="K33" s="504"/>
      <c r="N33" s="525" t="s">
        <v>94</v>
      </c>
      <c r="Q33" s="504"/>
      <c r="R33" s="517"/>
      <c r="S33" s="504"/>
      <c r="T33" s="1607"/>
      <c r="U33" s="1608"/>
      <c r="V33" s="505"/>
      <c r="W33" s="492"/>
      <c r="X33" s="1438"/>
      <c r="Y33" s="522"/>
      <c r="Z33" s="1465"/>
      <c r="AA33" s="1465"/>
      <c r="AB33" s="1465"/>
      <c r="AC33" s="1465"/>
      <c r="AD33" s="1465"/>
      <c r="AE33" s="523"/>
      <c r="AF33" s="504"/>
      <c r="AG33" s="379"/>
      <c r="AH33" s="379"/>
      <c r="AI33" s="525" t="s">
        <v>94</v>
      </c>
      <c r="AJ33" s="379"/>
      <c r="AK33" s="379"/>
      <c r="AL33" s="504"/>
      <c r="AM33" s="517"/>
      <c r="AN33" s="492"/>
      <c r="AO33" s="1534"/>
      <c r="AP33" s="504"/>
      <c r="AQ33" s="379"/>
      <c r="AR33" s="1190" t="s">
        <v>275</v>
      </c>
      <c r="AS33" s="525"/>
      <c r="AT33" s="525"/>
      <c r="AU33" s="526"/>
      <c r="AV33" s="989"/>
      <c r="AW33" s="504"/>
      <c r="AX33" s="505"/>
      <c r="AY33" s="498"/>
      <c r="AZ33" s="1373"/>
      <c r="BA33" s="1373"/>
      <c r="BB33" s="1373"/>
      <c r="BC33" s="1369"/>
      <c r="BD33" s="1367"/>
      <c r="BE33" s="1367"/>
      <c r="BF33" s="1367"/>
      <c r="BG33" s="1367"/>
      <c r="BH33" s="1368"/>
    </row>
    <row r="34" spans="2:60" ht="19.5" customHeight="1">
      <c r="B34" s="1628"/>
      <c r="C34" s="1284"/>
      <c r="D34" s="522"/>
      <c r="E34" s="1464" t="s">
        <v>35</v>
      </c>
      <c r="F34" s="1465"/>
      <c r="G34" s="1465"/>
      <c r="H34" s="1465"/>
      <c r="I34" s="1465"/>
      <c r="J34" s="523"/>
      <c r="K34" s="504"/>
      <c r="M34" s="363"/>
      <c r="N34" s="519" t="s">
        <v>102</v>
      </c>
      <c r="O34" s="1609" t="str">
        <f>IF(O28=0,"-",ROUNDDOWN((O30+O32)/O28*100,1))</f>
        <v>-</v>
      </c>
      <c r="P34" s="1609"/>
      <c r="Q34" s="513" t="s">
        <v>95</v>
      </c>
      <c r="R34" s="517"/>
      <c r="S34" s="504"/>
      <c r="T34" s="1607"/>
      <c r="U34" s="1608"/>
      <c r="V34" s="505"/>
      <c r="W34" s="492"/>
      <c r="X34" s="1438"/>
      <c r="Y34" s="522"/>
      <c r="Z34" s="1464" t="s">
        <v>35</v>
      </c>
      <c r="AA34" s="1465"/>
      <c r="AB34" s="1465"/>
      <c r="AC34" s="1465"/>
      <c r="AD34" s="1465"/>
      <c r="AE34" s="523"/>
      <c r="AF34" s="504"/>
      <c r="AG34" s="379"/>
      <c r="AH34" s="363"/>
      <c r="AI34" s="519" t="s">
        <v>102</v>
      </c>
      <c r="AJ34" s="1609" t="str">
        <f>IF(AJ28=0,"-",ROUNDDOWN((AJ30+AJ32)/AJ28*100,1))</f>
        <v>-</v>
      </c>
      <c r="AK34" s="1609"/>
      <c r="AL34" s="513" t="s">
        <v>95</v>
      </c>
      <c r="AM34" s="517"/>
      <c r="AN34" s="492"/>
      <c r="AO34" s="1534"/>
      <c r="AP34" s="504"/>
      <c r="AQ34" s="1525" t="s">
        <v>102</v>
      </c>
      <c r="AR34" s="1526"/>
      <c r="AS34" s="1380" t="str">
        <f>IF(AT28=0,"",((AT30+AT32)/AT28*100))</f>
        <v/>
      </c>
      <c r="AT34" s="1381"/>
      <c r="AU34" s="527" t="str">
        <f>IF(AU28=0,"",((AU30+AU32)/AU28*100))</f>
        <v/>
      </c>
      <c r="AV34" s="528" t="str">
        <f>IF(AV28=0,"-",ROUNDDOWN((AV30+AV32)/AV28*100,3))</f>
        <v>-</v>
      </c>
      <c r="AW34" s="504" t="s">
        <v>98</v>
      </c>
      <c r="AX34" s="505"/>
      <c r="AY34" s="498"/>
      <c r="AZ34" s="1373"/>
      <c r="BA34" s="1373"/>
      <c r="BB34" s="1373"/>
      <c r="BC34" s="1369"/>
      <c r="BD34" s="1367"/>
      <c r="BE34" s="1367"/>
      <c r="BF34" s="1367"/>
      <c r="BG34" s="1367"/>
      <c r="BH34" s="1368"/>
    </row>
    <row r="35" spans="2:60" ht="19.5" customHeight="1">
      <c r="B35" s="1628"/>
      <c r="C35" s="1284"/>
      <c r="D35" s="522"/>
      <c r="E35" s="1465"/>
      <c r="F35" s="1465"/>
      <c r="G35" s="1465"/>
      <c r="H35" s="1465"/>
      <c r="I35" s="1465"/>
      <c r="J35" s="523"/>
      <c r="K35" s="504"/>
      <c r="O35" s="529" t="s">
        <v>310</v>
      </c>
      <c r="Q35" s="504"/>
      <c r="R35" s="517"/>
      <c r="S35" s="504"/>
      <c r="T35" s="1607"/>
      <c r="U35" s="1608"/>
      <c r="V35" s="505"/>
      <c r="W35" s="492"/>
      <c r="X35" s="1438"/>
      <c r="Y35" s="522"/>
      <c r="Z35" s="1465"/>
      <c r="AA35" s="1465"/>
      <c r="AB35" s="1465"/>
      <c r="AC35" s="1465"/>
      <c r="AD35" s="1465"/>
      <c r="AE35" s="523"/>
      <c r="AF35" s="504"/>
      <c r="AG35" s="379"/>
      <c r="AH35" s="379"/>
      <c r="AI35" s="379"/>
      <c r="AJ35" s="529" t="s">
        <v>310</v>
      </c>
      <c r="AK35" s="379"/>
      <c r="AL35" s="504"/>
      <c r="AM35" s="517"/>
      <c r="AN35" s="492"/>
      <c r="AO35" s="1534"/>
      <c r="AP35" s="504"/>
      <c r="AQ35" s="379"/>
      <c r="AR35" s="379"/>
      <c r="AS35" s="525"/>
      <c r="AT35" s="525"/>
      <c r="AU35" s="529"/>
      <c r="AV35" s="379"/>
      <c r="AW35" s="504"/>
      <c r="AX35" s="505"/>
      <c r="AY35" s="498"/>
      <c r="AZ35" s="1373"/>
      <c r="BA35" s="1373"/>
      <c r="BB35" s="1373"/>
      <c r="BC35" s="1369"/>
      <c r="BD35" s="1367"/>
      <c r="BE35" s="1367"/>
      <c r="BF35" s="1367"/>
      <c r="BG35" s="1367"/>
      <c r="BH35" s="1368"/>
    </row>
    <row r="36" spans="2:60" ht="19.5" customHeight="1">
      <c r="B36" s="1628"/>
      <c r="C36" s="1284"/>
      <c r="D36" s="522"/>
      <c r="E36" s="522"/>
      <c r="F36" s="522"/>
      <c r="G36" s="522"/>
      <c r="H36" s="522"/>
      <c r="I36" s="522"/>
      <c r="J36" s="523"/>
      <c r="K36" s="530" t="s">
        <v>22</v>
      </c>
      <c r="L36" s="531"/>
      <c r="M36" s="532"/>
      <c r="N36" s="533"/>
      <c r="O36" s="531"/>
      <c r="P36" s="534"/>
      <c r="Q36" s="534"/>
      <c r="R36" s="534"/>
      <c r="S36" s="534"/>
      <c r="T36" s="534"/>
      <c r="U36" s="534"/>
      <c r="V36" s="535" t="str">
        <f>IF(ISNUMBER(U37),"","必要な数値が入力されていません")</f>
        <v>必要な数値が入力されていません</v>
      </c>
      <c r="W36" s="492"/>
      <c r="X36" s="1438"/>
      <c r="Y36" s="522"/>
      <c r="Z36" s="522"/>
      <c r="AA36" s="522"/>
      <c r="AB36" s="522"/>
      <c r="AC36" s="522"/>
      <c r="AD36" s="522"/>
      <c r="AE36" s="523"/>
      <c r="AF36" s="530" t="s">
        <v>22</v>
      </c>
      <c r="AG36" s="531"/>
      <c r="AH36" s="532"/>
      <c r="AI36" s="533"/>
      <c r="AJ36" s="531"/>
      <c r="AK36" s="534"/>
      <c r="AL36" s="534"/>
      <c r="AM36" s="535" t="str">
        <f>IF(AB22="☑","",IF(ISNUMBER(AM37),"","必要な数値が入力されていません"))</f>
        <v>必要な数値が入力されていません</v>
      </c>
      <c r="AN36" s="492"/>
      <c r="AO36" s="1534"/>
      <c r="AP36" s="531" t="s">
        <v>22</v>
      </c>
      <c r="AQ36" s="531"/>
      <c r="AR36" s="532"/>
      <c r="AS36" s="533"/>
      <c r="AT36" s="533"/>
      <c r="AU36" s="531"/>
      <c r="AV36" s="534"/>
      <c r="AW36" s="534"/>
      <c r="AX36" s="536" t="s">
        <v>645</v>
      </c>
      <c r="AY36" s="498"/>
      <c r="AZ36" s="1373"/>
      <c r="BA36" s="1373"/>
      <c r="BB36" s="1373"/>
      <c r="BC36" s="1369"/>
      <c r="BD36" s="1367"/>
      <c r="BE36" s="1367"/>
      <c r="BF36" s="1367"/>
      <c r="BG36" s="1367"/>
      <c r="BH36" s="1368"/>
    </row>
    <row r="37" spans="2:60" ht="39" customHeight="1">
      <c r="B37" s="1628"/>
      <c r="C37" s="1284"/>
      <c r="D37" s="522"/>
      <c r="E37" s="522"/>
      <c r="F37" s="522"/>
      <c r="G37" s="522"/>
      <c r="H37" s="522"/>
      <c r="I37" s="522"/>
      <c r="J37" s="523"/>
      <c r="K37" s="530"/>
      <c r="L37" s="1270"/>
      <c r="M37" s="1270"/>
      <c r="N37" s="1270"/>
      <c r="O37" s="1270"/>
      <c r="P37" s="1270"/>
      <c r="Q37" s="537"/>
      <c r="R37" s="537"/>
      <c r="S37" s="537"/>
      <c r="T37" s="537"/>
      <c r="U37" s="1312" t="str">
        <f>IF(O34="-","-",IF(O34&gt;=100,5,IF(O34&gt;=80,3,0)))</f>
        <v>-</v>
      </c>
      <c r="V37" s="1313"/>
      <c r="W37" s="492"/>
      <c r="X37" s="1438"/>
      <c r="Y37" s="522"/>
      <c r="Z37" s="522"/>
      <c r="AA37" s="522"/>
      <c r="AB37" s="522"/>
      <c r="AC37" s="522"/>
      <c r="AD37" s="522"/>
      <c r="AE37" s="523"/>
      <c r="AF37" s="530"/>
      <c r="AG37" s="1270"/>
      <c r="AH37" s="1270"/>
      <c r="AI37" s="1270"/>
      <c r="AJ37" s="1270"/>
      <c r="AK37" s="1270"/>
      <c r="AL37" s="537"/>
      <c r="AM37" s="872" t="str">
        <f>IF(AJ34="-","-",IF(AJ34&gt;=100,5,IF(AJ34&gt;=80,3,0)))</f>
        <v>-</v>
      </c>
      <c r="AN37" s="492"/>
      <c r="AO37" s="1534"/>
      <c r="AP37" s="531"/>
      <c r="AQ37" s="1270"/>
      <c r="AR37" s="1529"/>
      <c r="AS37" s="1529"/>
      <c r="AT37" s="1529"/>
      <c r="AU37" s="1529"/>
      <c r="AV37" s="538"/>
      <c r="AW37" s="539"/>
      <c r="AX37" s="301" t="str">
        <f>IF(AV34="-","-",IF(AV34&gt;=100,5,IF(AV34&gt;=80,3,0)))</f>
        <v>-</v>
      </c>
      <c r="AY37" s="498"/>
      <c r="AZ37" s="1373"/>
      <c r="BA37" s="1373"/>
      <c r="BB37" s="1373"/>
      <c r="BC37" s="1369"/>
      <c r="BD37" s="1367"/>
      <c r="BE37" s="1367"/>
      <c r="BF37" s="1367"/>
      <c r="BG37" s="1367"/>
      <c r="BH37" s="1368"/>
    </row>
    <row r="38" spans="2:60" ht="15.75" customHeight="1" thickBot="1">
      <c r="B38" s="1628"/>
      <c r="C38" s="1614"/>
      <c r="D38" s="540"/>
      <c r="E38" s="540"/>
      <c r="F38" s="540"/>
      <c r="G38" s="540"/>
      <c r="H38" s="540"/>
      <c r="I38" s="540"/>
      <c r="J38" s="541"/>
      <c r="K38" s="542"/>
      <c r="L38" s="542"/>
      <c r="M38" s="542"/>
      <c r="N38" s="542"/>
      <c r="O38" s="542"/>
      <c r="P38" s="542"/>
      <c r="Q38" s="542"/>
      <c r="R38" s="542"/>
      <c r="S38" s="542"/>
      <c r="T38" s="542"/>
      <c r="U38" s="543"/>
      <c r="V38" s="482" t="s">
        <v>1</v>
      </c>
      <c r="W38" s="544"/>
      <c r="X38" s="1439"/>
      <c r="Y38" s="540"/>
      <c r="Z38" s="540"/>
      <c r="AA38" s="540"/>
      <c r="AB38" s="540"/>
      <c r="AC38" s="540"/>
      <c r="AD38" s="540"/>
      <c r="AE38" s="541"/>
      <c r="AF38" s="542"/>
      <c r="AG38" s="542"/>
      <c r="AH38" s="542"/>
      <c r="AI38" s="542"/>
      <c r="AJ38" s="542"/>
      <c r="AK38" s="542"/>
      <c r="AL38" s="542"/>
      <c r="AM38" s="482" t="s">
        <v>1</v>
      </c>
      <c r="AN38" s="544"/>
      <c r="AO38" s="1535"/>
      <c r="AP38" s="542"/>
      <c r="AQ38" s="542"/>
      <c r="AR38" s="542"/>
      <c r="AS38" s="545"/>
      <c r="AT38" s="545"/>
      <c r="AU38" s="542"/>
      <c r="AV38" s="542"/>
      <c r="AW38" s="542"/>
      <c r="AX38" s="546" t="s">
        <v>1</v>
      </c>
      <c r="AY38" s="544"/>
      <c r="AZ38" s="1374"/>
      <c r="BA38" s="1374"/>
      <c r="BB38" s="1374"/>
      <c r="BC38" s="547"/>
      <c r="BD38" s="548"/>
      <c r="BE38" s="548"/>
      <c r="BF38" s="548"/>
      <c r="BG38" s="548"/>
      <c r="BH38" s="549"/>
    </row>
    <row r="39" spans="2:60" ht="29.25" customHeight="1">
      <c r="B39" s="1628"/>
      <c r="C39" s="1286" t="s">
        <v>7</v>
      </c>
      <c r="D39" s="1301" t="s">
        <v>312</v>
      </c>
      <c r="E39" s="1611"/>
      <c r="F39" s="1611"/>
      <c r="G39" s="1611"/>
      <c r="H39" s="1611"/>
      <c r="I39" s="1611"/>
      <c r="J39" s="1612"/>
      <c r="K39" s="550"/>
      <c r="L39" s="551"/>
      <c r="M39" s="551"/>
      <c r="N39" s="551"/>
      <c r="O39" s="551"/>
      <c r="P39" s="551"/>
      <c r="Q39" s="551"/>
      <c r="R39" s="551"/>
      <c r="S39" s="551"/>
      <c r="T39" s="551"/>
      <c r="U39" s="551"/>
      <c r="V39" s="552"/>
      <c r="W39" s="492"/>
      <c r="X39" s="1466" t="s">
        <v>92</v>
      </c>
      <c r="Y39" s="1301" t="s">
        <v>312</v>
      </c>
      <c r="Z39" s="1611"/>
      <c r="AA39" s="1611"/>
      <c r="AB39" s="1611"/>
      <c r="AC39" s="1611"/>
      <c r="AD39" s="1611"/>
      <c r="AE39" s="1612"/>
      <c r="AF39" s="300" t="s">
        <v>2</v>
      </c>
      <c r="AG39" s="553" t="s">
        <v>36</v>
      </c>
      <c r="AH39" s="551"/>
      <c r="AI39" s="551"/>
      <c r="AJ39" s="551"/>
      <c r="AK39" s="551"/>
      <c r="AL39" s="551"/>
      <c r="AM39" s="551"/>
      <c r="AN39" s="492"/>
      <c r="AO39" s="1777" t="s">
        <v>101</v>
      </c>
      <c r="AP39" s="21" t="s">
        <v>3</v>
      </c>
      <c r="AQ39" s="554" t="s">
        <v>36</v>
      </c>
      <c r="AR39" s="555"/>
      <c r="AS39" s="309" t="s">
        <v>3</v>
      </c>
      <c r="AT39" s="556" t="s">
        <v>642</v>
      </c>
      <c r="AU39" s="557"/>
      <c r="AV39" s="557"/>
      <c r="AW39" s="557"/>
      <c r="AX39" s="558"/>
      <c r="AY39" s="907">
        <f>IF(AND(AP39="□",AS39="□"),1,IF(AND(AS39="☑",AF39="☑"),2,IF(AND(AS39="☑",AF39="□"),3,IF(AP39="☑",4,5))))</f>
        <v>1</v>
      </c>
      <c r="AZ39" s="559"/>
      <c r="BA39" s="559"/>
      <c r="BB39" s="560"/>
      <c r="BC39" s="561" t="s">
        <v>666</v>
      </c>
      <c r="BD39" s="562"/>
      <c r="BE39" s="562"/>
      <c r="BF39" s="563"/>
      <c r="BG39" s="563"/>
      <c r="BH39" s="564"/>
    </row>
    <row r="40" spans="2:60" ht="29.25" customHeight="1">
      <c r="B40" s="1628"/>
      <c r="C40" s="1615"/>
      <c r="D40" s="1445"/>
      <c r="E40" s="1445"/>
      <c r="F40" s="1445"/>
      <c r="G40" s="1445"/>
      <c r="H40" s="1445"/>
      <c r="I40" s="1445"/>
      <c r="J40" s="1446"/>
      <c r="K40" s="1408" t="s">
        <v>21</v>
      </c>
      <c r="L40" s="1409"/>
      <c r="M40" s="1409"/>
      <c r="N40" s="565"/>
      <c r="O40" s="565"/>
      <c r="P40" s="565"/>
      <c r="Q40" s="565"/>
      <c r="R40" s="566"/>
      <c r="S40" s="1341" t="s">
        <v>648</v>
      </c>
      <c r="T40" s="1334"/>
      <c r="U40" s="1334"/>
      <c r="V40" s="1335"/>
      <c r="W40" s="492"/>
      <c r="X40" s="1473"/>
      <c r="Y40" s="1445"/>
      <c r="Z40" s="1445"/>
      <c r="AA40" s="1445"/>
      <c r="AB40" s="1445"/>
      <c r="AC40" s="1445"/>
      <c r="AD40" s="1445"/>
      <c r="AE40" s="1446"/>
      <c r="AF40" s="1408" t="s">
        <v>21</v>
      </c>
      <c r="AG40" s="1409"/>
      <c r="AH40" s="1409"/>
      <c r="AI40" s="565"/>
      <c r="AJ40" s="565"/>
      <c r="AK40" s="565"/>
      <c r="AL40" s="565"/>
      <c r="AM40" s="566"/>
      <c r="AN40" s="492"/>
      <c r="AO40" s="1773"/>
      <c r="AP40" s="1409" t="s">
        <v>21</v>
      </c>
      <c r="AQ40" s="1409"/>
      <c r="AR40" s="1409"/>
      <c r="AS40" s="565"/>
      <c r="AT40" s="565"/>
      <c r="AU40" s="565"/>
      <c r="AV40" s="565"/>
      <c r="AW40" s="506"/>
      <c r="AX40" s="507"/>
      <c r="AY40" s="498"/>
      <c r="AZ40" s="1394" t="e">
        <f>U52</f>
        <v>#DIV/0!</v>
      </c>
      <c r="BA40" s="1394" t="e">
        <f>IF($X$19="□","",AM52)</f>
        <v>#DIV/0!</v>
      </c>
      <c r="BB40" s="1396" t="e">
        <f>IF($AO$19="□","",AX52)</f>
        <v>#DIV/0!</v>
      </c>
      <c r="BC40" s="508"/>
      <c r="BD40" s="1133"/>
      <c r="BE40" s="1133"/>
      <c r="BF40" s="1133"/>
      <c r="BG40" s="1133"/>
      <c r="BH40" s="1134"/>
    </row>
    <row r="41" spans="2:60" ht="19.5" customHeight="1">
      <c r="B41" s="1628"/>
      <c r="C41" s="1615"/>
      <c r="D41" s="1445"/>
      <c r="E41" s="1445"/>
      <c r="F41" s="1445"/>
      <c r="G41" s="1445"/>
      <c r="H41" s="1445"/>
      <c r="I41" s="1445"/>
      <c r="J41" s="1446"/>
      <c r="K41" s="511"/>
      <c r="L41" s="565" t="s">
        <v>329</v>
      </c>
      <c r="M41" s="26"/>
      <c r="N41" s="513" t="s">
        <v>328</v>
      </c>
      <c r="O41" s="565"/>
      <c r="P41" s="565"/>
      <c r="Q41" s="565"/>
      <c r="R41" s="517"/>
      <c r="S41" s="566"/>
      <c r="T41" s="1610"/>
      <c r="U41" s="1277"/>
      <c r="V41" s="567"/>
      <c r="W41" s="492"/>
      <c r="X41" s="1473"/>
      <c r="Y41" s="1445"/>
      <c r="Z41" s="1445"/>
      <c r="AA41" s="1445"/>
      <c r="AB41" s="1445"/>
      <c r="AC41" s="1445"/>
      <c r="AD41" s="1445"/>
      <c r="AE41" s="1446"/>
      <c r="AF41" s="511"/>
      <c r="AG41" s="565" t="s">
        <v>329</v>
      </c>
      <c r="AH41" s="26"/>
      <c r="AI41" s="513" t="s">
        <v>328</v>
      </c>
      <c r="AJ41" s="565"/>
      <c r="AK41" s="565"/>
      <c r="AL41" s="565"/>
      <c r="AM41" s="517"/>
      <c r="AN41" s="492"/>
      <c r="AO41" s="1773"/>
      <c r="AP41" s="512"/>
      <c r="AQ41" s="565" t="s">
        <v>329</v>
      </c>
      <c r="AR41" s="26"/>
      <c r="AS41" s="513" t="s">
        <v>328</v>
      </c>
      <c r="AT41" s="513"/>
      <c r="AU41" s="565"/>
      <c r="AV41" s="565"/>
      <c r="AW41" s="565"/>
      <c r="AX41" s="568"/>
      <c r="AY41" s="498"/>
      <c r="AZ41" s="1394"/>
      <c r="BA41" s="1394"/>
      <c r="BB41" s="1396"/>
      <c r="BC41" s="508"/>
      <c r="BD41" s="1136" t="str">
        <f>IF(AP39="☑",M41&amp;"年度",IF(AS39="☑",AH41&amp;"年度",AR41&amp;"年度"))</f>
        <v>年度</v>
      </c>
      <c r="BE41" s="1139" t="e">
        <f>IF(AP39="☑",P43,IF(AS39="☑",AK43,AV43))</f>
        <v>#DIV/0!</v>
      </c>
      <c r="BF41" s="1390" t="str">
        <f>IF(AP39="☑","("&amp;P42&amp;"人/"&amp;N42&amp;"人)",IF(AS39="☑","("&amp;AK42&amp;"人/"&amp;AI42&amp;"人)","("&amp;AV42&amp;"人/"&amp;AS42&amp;"人)"))</f>
        <v>(人/人)</v>
      </c>
      <c r="BG41" s="1390"/>
      <c r="BH41" s="1391"/>
    </row>
    <row r="42" spans="2:60" ht="19.5" customHeight="1">
      <c r="B42" s="1628"/>
      <c r="C42" s="1615"/>
      <c r="D42" s="1445"/>
      <c r="E42" s="1445"/>
      <c r="F42" s="1445"/>
      <c r="G42" s="1445"/>
      <c r="H42" s="1445"/>
      <c r="I42" s="1445"/>
      <c r="J42" s="1446"/>
      <c r="K42" s="565"/>
      <c r="M42" s="520" t="s">
        <v>326</v>
      </c>
      <c r="N42" s="27"/>
      <c r="O42" s="520" t="s">
        <v>327</v>
      </c>
      <c r="P42" s="28"/>
      <c r="Q42" s="513" t="s">
        <v>69</v>
      </c>
      <c r="R42" s="517"/>
      <c r="S42" s="566"/>
      <c r="T42" s="1435"/>
      <c r="U42" s="1436"/>
      <c r="V42" s="567"/>
      <c r="W42" s="492"/>
      <c r="X42" s="1473"/>
      <c r="Y42" s="1445"/>
      <c r="Z42" s="1445"/>
      <c r="AA42" s="1445"/>
      <c r="AB42" s="1445"/>
      <c r="AC42" s="1445"/>
      <c r="AD42" s="1445"/>
      <c r="AE42" s="1446"/>
      <c r="AF42" s="565"/>
      <c r="AG42" s="379"/>
      <c r="AH42" s="520" t="s">
        <v>326</v>
      </c>
      <c r="AI42" s="27"/>
      <c r="AJ42" s="520" t="s">
        <v>327</v>
      </c>
      <c r="AK42" s="28"/>
      <c r="AL42" s="513" t="s">
        <v>69</v>
      </c>
      <c r="AM42" s="517"/>
      <c r="AN42" s="492"/>
      <c r="AO42" s="1773"/>
      <c r="AP42" s="565"/>
      <c r="AQ42" s="379"/>
      <c r="AR42" s="520" t="s">
        <v>326</v>
      </c>
      <c r="AS42" s="1510"/>
      <c r="AT42" s="1511"/>
      <c r="AU42" s="520" t="s">
        <v>327</v>
      </c>
      <c r="AV42" s="28"/>
      <c r="AW42" s="513" t="s">
        <v>69</v>
      </c>
      <c r="AX42" s="568"/>
      <c r="AY42" s="498"/>
      <c r="AZ42" s="1394"/>
      <c r="BA42" s="1394"/>
      <c r="BB42" s="1396"/>
      <c r="BC42" s="508"/>
      <c r="BD42" s="1136" t="str">
        <f>IF(AP39="☑",M41-1&amp;"年度",IF(AS39="☑",AH41-1&amp;"年度",AR41-1&amp;"年度"))</f>
        <v>-1年度</v>
      </c>
      <c r="BE42" s="1139" t="e">
        <f>IF(AP39="☑",P46,IF(AS39="☑",AK46,AV46))</f>
        <v>#DIV/0!</v>
      </c>
      <c r="BF42" s="1390" t="str">
        <f>IF(AP39="☑","("&amp;P45&amp;"人/"&amp;N45&amp;"人)",IF(AS39="☑","("&amp;AK45&amp;"人/"&amp;AI45&amp;"人)","("&amp;AV45&amp;"人/"&amp;AS45&amp;"人)"))</f>
        <v>(人/人)</v>
      </c>
      <c r="BG42" s="1390"/>
      <c r="BH42" s="1392"/>
    </row>
    <row r="43" spans="2:60" ht="19.5" customHeight="1">
      <c r="B43" s="1628"/>
      <c r="C43" s="1615"/>
      <c r="D43" s="1445"/>
      <c r="E43" s="1445"/>
      <c r="F43" s="1445"/>
      <c r="G43" s="1445"/>
      <c r="H43" s="1445"/>
      <c r="I43" s="1445"/>
      <c r="J43" s="1446"/>
      <c r="K43" s="565"/>
      <c r="L43" s="565"/>
      <c r="O43" s="524" t="s">
        <v>331</v>
      </c>
      <c r="P43" s="569" t="e">
        <f>ROUNDDOWN(P42/N42,3)</f>
        <v>#DIV/0!</v>
      </c>
      <c r="Q43" s="565"/>
      <c r="R43" s="517"/>
      <c r="S43" s="566"/>
      <c r="T43" s="1435"/>
      <c r="U43" s="1436"/>
      <c r="V43" s="567"/>
      <c r="W43" s="492"/>
      <c r="X43" s="1473"/>
      <c r="Y43" s="1445"/>
      <c r="Z43" s="1445"/>
      <c r="AA43" s="1445"/>
      <c r="AB43" s="1445"/>
      <c r="AC43" s="1445"/>
      <c r="AD43" s="1445"/>
      <c r="AE43" s="1446"/>
      <c r="AF43" s="565"/>
      <c r="AG43" s="565"/>
      <c r="AH43" s="379"/>
      <c r="AI43" s="379"/>
      <c r="AJ43" s="524" t="s">
        <v>331</v>
      </c>
      <c r="AK43" s="569" t="e">
        <f>ROUNDDOWN(AK42/AI42,3)</f>
        <v>#DIV/0!</v>
      </c>
      <c r="AL43" s="565"/>
      <c r="AM43" s="517"/>
      <c r="AN43" s="492"/>
      <c r="AO43" s="1773"/>
      <c r="AP43" s="565"/>
      <c r="AQ43" s="565"/>
      <c r="AR43" s="379"/>
      <c r="AS43" s="379"/>
      <c r="AT43" s="379"/>
      <c r="AU43" s="524" t="s">
        <v>331</v>
      </c>
      <c r="AV43" s="569" t="e">
        <f>ROUNDDOWN(AV42/AS42,3)</f>
        <v>#DIV/0!</v>
      </c>
      <c r="AW43" s="565"/>
      <c r="AX43" s="568"/>
      <c r="AY43" s="498"/>
      <c r="AZ43" s="1394"/>
      <c r="BA43" s="1394"/>
      <c r="BB43" s="1396"/>
      <c r="BC43" s="508"/>
      <c r="BD43" s="1142" t="s">
        <v>686</v>
      </c>
      <c r="BE43" s="1143">
        <f>IF(AP39="☑",P50,IF(AS39="☑",AK50,AV50))</f>
        <v>0</v>
      </c>
      <c r="BF43" s="1133"/>
      <c r="BG43" s="1133"/>
      <c r="BH43" s="1134"/>
    </row>
    <row r="44" spans="2:60" ht="19.5" customHeight="1">
      <c r="B44" s="1628"/>
      <c r="C44" s="1615"/>
      <c r="D44" s="1445"/>
      <c r="E44" s="1445"/>
      <c r="F44" s="1445"/>
      <c r="G44" s="1445"/>
      <c r="H44" s="1445"/>
      <c r="I44" s="1445"/>
      <c r="J44" s="1446"/>
      <c r="K44" s="565"/>
      <c r="L44" s="565" t="s">
        <v>329</v>
      </c>
      <c r="M44" s="377" t="s">
        <v>330</v>
      </c>
      <c r="Q44" s="565"/>
      <c r="R44" s="517"/>
      <c r="S44" s="566"/>
      <c r="T44" s="1435"/>
      <c r="U44" s="1436"/>
      <c r="V44" s="567"/>
      <c r="W44" s="492"/>
      <c r="X44" s="1473"/>
      <c r="Y44" s="1445"/>
      <c r="Z44" s="1445"/>
      <c r="AA44" s="1445"/>
      <c r="AB44" s="1445"/>
      <c r="AC44" s="1445"/>
      <c r="AD44" s="1445"/>
      <c r="AE44" s="1446"/>
      <c r="AF44" s="565"/>
      <c r="AG44" s="565" t="s">
        <v>329</v>
      </c>
      <c r="AH44" s="377" t="s">
        <v>330</v>
      </c>
      <c r="AI44" s="379"/>
      <c r="AJ44" s="379"/>
      <c r="AK44" s="379"/>
      <c r="AL44" s="565"/>
      <c r="AM44" s="517"/>
      <c r="AN44" s="492"/>
      <c r="AO44" s="1773"/>
      <c r="AP44" s="565"/>
      <c r="AQ44" s="565" t="s">
        <v>329</v>
      </c>
      <c r="AR44" s="377" t="s">
        <v>330</v>
      </c>
      <c r="AS44" s="379"/>
      <c r="AT44" s="379"/>
      <c r="AU44" s="379"/>
      <c r="AV44" s="379"/>
      <c r="AW44" s="565"/>
      <c r="AX44" s="568"/>
      <c r="AY44" s="498"/>
      <c r="AZ44" s="1394"/>
      <c r="BA44" s="1394"/>
      <c r="BB44" s="1396"/>
      <c r="BC44" s="508"/>
      <c r="BD44" s="1144" t="e">
        <f>IF(AX52=5,"前年、または前3年平均より改善しているため5点",IF(AX52=3,"有所見率が60％未満であるため3点","前年及び3年平均より悪化しているため0点"))</f>
        <v>#DIV/0!</v>
      </c>
      <c r="BE44" s="1133"/>
      <c r="BF44" s="1133"/>
      <c r="BG44" s="1133"/>
      <c r="BH44" s="1134"/>
    </row>
    <row r="45" spans="2:60" ht="19.5" customHeight="1">
      <c r="B45" s="1628"/>
      <c r="C45" s="1615"/>
      <c r="D45" s="522"/>
      <c r="E45" s="1447" t="s">
        <v>311</v>
      </c>
      <c r="F45" s="1448"/>
      <c r="G45" s="1448"/>
      <c r="H45" s="1448"/>
      <c r="I45" s="1448"/>
      <c r="J45" s="523"/>
      <c r="K45" s="565"/>
      <c r="M45" s="520" t="s">
        <v>326</v>
      </c>
      <c r="N45" s="27"/>
      <c r="O45" s="520" t="s">
        <v>327</v>
      </c>
      <c r="P45" s="29"/>
      <c r="Q45" s="513" t="s">
        <v>69</v>
      </c>
      <c r="R45" s="517"/>
      <c r="S45" s="566"/>
      <c r="T45" s="1435"/>
      <c r="U45" s="1436"/>
      <c r="V45" s="567"/>
      <c r="W45" s="492"/>
      <c r="X45" s="1473"/>
      <c r="Y45" s="522"/>
      <c r="Z45" s="1447" t="s">
        <v>311</v>
      </c>
      <c r="AA45" s="1448"/>
      <c r="AB45" s="1448"/>
      <c r="AC45" s="1448"/>
      <c r="AD45" s="1448"/>
      <c r="AE45" s="523"/>
      <c r="AF45" s="565"/>
      <c r="AG45" s="379"/>
      <c r="AH45" s="520" t="s">
        <v>326</v>
      </c>
      <c r="AI45" s="27"/>
      <c r="AJ45" s="520" t="s">
        <v>327</v>
      </c>
      <c r="AK45" s="29"/>
      <c r="AL45" s="513" t="s">
        <v>69</v>
      </c>
      <c r="AM45" s="517"/>
      <c r="AN45" s="492"/>
      <c r="AO45" s="1773"/>
      <c r="AP45" s="565"/>
      <c r="AQ45" s="379"/>
      <c r="AR45" s="520" t="s">
        <v>326</v>
      </c>
      <c r="AS45" s="1510"/>
      <c r="AT45" s="1511"/>
      <c r="AU45" s="520" t="s">
        <v>327</v>
      </c>
      <c r="AV45" s="29"/>
      <c r="AW45" s="513" t="s">
        <v>69</v>
      </c>
      <c r="AX45" s="568"/>
      <c r="AY45" s="498"/>
      <c r="AZ45" s="1394"/>
      <c r="BA45" s="1394"/>
      <c r="BB45" s="1396"/>
      <c r="BC45" s="508"/>
      <c r="BD45" s="509"/>
      <c r="BE45" s="509"/>
      <c r="BF45" s="509"/>
      <c r="BG45" s="509"/>
      <c r="BH45" s="510"/>
    </row>
    <row r="46" spans="2:60" ht="19.5" customHeight="1">
      <c r="B46" s="1628"/>
      <c r="C46" s="1615"/>
      <c r="D46" s="522"/>
      <c r="E46" s="1448"/>
      <c r="F46" s="1448"/>
      <c r="G46" s="1448"/>
      <c r="H46" s="1448"/>
      <c r="I46" s="1448"/>
      <c r="J46" s="523"/>
      <c r="K46" s="571"/>
      <c r="L46" s="572"/>
      <c r="M46" s="573"/>
      <c r="N46" s="565"/>
      <c r="O46" s="524" t="s">
        <v>331</v>
      </c>
      <c r="P46" s="569" t="e">
        <f>ROUNDDOWN(P45/N45,3)</f>
        <v>#DIV/0!</v>
      </c>
      <c r="Q46" s="565"/>
      <c r="R46" s="517"/>
      <c r="S46" s="566"/>
      <c r="T46" s="1435"/>
      <c r="U46" s="1436"/>
      <c r="V46" s="567"/>
      <c r="W46" s="492"/>
      <c r="X46" s="1473"/>
      <c r="Y46" s="522"/>
      <c r="Z46" s="1448"/>
      <c r="AA46" s="1448"/>
      <c r="AB46" s="1448"/>
      <c r="AC46" s="1448"/>
      <c r="AD46" s="1448"/>
      <c r="AE46" s="523"/>
      <c r="AF46" s="571"/>
      <c r="AG46" s="572"/>
      <c r="AH46" s="573"/>
      <c r="AI46" s="565"/>
      <c r="AJ46" s="524" t="s">
        <v>331</v>
      </c>
      <c r="AK46" s="569" t="e">
        <f>ROUNDDOWN(AK45/AI45,3)</f>
        <v>#DIV/0!</v>
      </c>
      <c r="AL46" s="565"/>
      <c r="AM46" s="517"/>
      <c r="AN46" s="492"/>
      <c r="AO46" s="1773"/>
      <c r="AP46" s="574"/>
      <c r="AQ46" s="572"/>
      <c r="AR46" s="573"/>
      <c r="AS46" s="565"/>
      <c r="AT46" s="565"/>
      <c r="AU46" s="524" t="s">
        <v>331</v>
      </c>
      <c r="AV46" s="569" t="e">
        <f>ROUNDDOWN(AV45/AS45,3)</f>
        <v>#DIV/0!</v>
      </c>
      <c r="AW46" s="565"/>
      <c r="AX46" s="568"/>
      <c r="AY46" s="498"/>
      <c r="AZ46" s="1394"/>
      <c r="BA46" s="1394"/>
      <c r="BB46" s="1396"/>
      <c r="BC46" s="1388"/>
      <c r="BD46" s="1262"/>
      <c r="BE46" s="1262"/>
      <c r="BF46" s="1262"/>
      <c r="BG46" s="1262"/>
      <c r="BH46" s="1263"/>
    </row>
    <row r="47" spans="2:60" ht="19.5" customHeight="1">
      <c r="B47" s="1628"/>
      <c r="C47" s="1615"/>
      <c r="D47" s="522"/>
      <c r="E47" s="1464" t="s">
        <v>34</v>
      </c>
      <c r="F47" s="1465"/>
      <c r="G47" s="1465"/>
      <c r="H47" s="1465"/>
      <c r="I47" s="1465"/>
      <c r="J47" s="523"/>
      <c r="K47" s="565"/>
      <c r="L47" s="565" t="s">
        <v>329</v>
      </c>
      <c r="M47" s="380" t="s">
        <v>333</v>
      </c>
      <c r="N47" s="565"/>
      <c r="Q47" s="565"/>
      <c r="R47" s="517"/>
      <c r="S47" s="566"/>
      <c r="T47" s="1435"/>
      <c r="U47" s="1436"/>
      <c r="V47" s="567"/>
      <c r="W47" s="492"/>
      <c r="X47" s="1473"/>
      <c r="Y47" s="522"/>
      <c r="Z47" s="1464" t="s">
        <v>34</v>
      </c>
      <c r="AA47" s="1465"/>
      <c r="AB47" s="1465"/>
      <c r="AC47" s="1465"/>
      <c r="AD47" s="1465"/>
      <c r="AE47" s="523"/>
      <c r="AF47" s="565"/>
      <c r="AG47" s="565" t="s">
        <v>329</v>
      </c>
      <c r="AH47" s="380" t="s">
        <v>333</v>
      </c>
      <c r="AI47" s="565"/>
      <c r="AJ47" s="379"/>
      <c r="AK47" s="379"/>
      <c r="AL47" s="565"/>
      <c r="AM47" s="517"/>
      <c r="AN47" s="492"/>
      <c r="AO47" s="1773"/>
      <c r="AP47" s="565"/>
      <c r="AQ47" s="565" t="s">
        <v>329</v>
      </c>
      <c r="AR47" s="380" t="s">
        <v>333</v>
      </c>
      <c r="AS47" s="565"/>
      <c r="AT47" s="565"/>
      <c r="AU47" s="379"/>
      <c r="AV47" s="379"/>
      <c r="AW47" s="565"/>
      <c r="AX47" s="568"/>
      <c r="AY47" s="498"/>
      <c r="AZ47" s="1394"/>
      <c r="BA47" s="1394"/>
      <c r="BB47" s="1396"/>
      <c r="BC47" s="1389"/>
      <c r="BD47" s="1262"/>
      <c r="BE47" s="1262"/>
      <c r="BF47" s="1262"/>
      <c r="BG47" s="1262"/>
      <c r="BH47" s="1263"/>
    </row>
    <row r="48" spans="2:60" ht="19.5" customHeight="1">
      <c r="B48" s="1628"/>
      <c r="C48" s="1615"/>
      <c r="D48" s="522"/>
      <c r="E48" s="1465"/>
      <c r="F48" s="1465"/>
      <c r="G48" s="1465"/>
      <c r="H48" s="1465"/>
      <c r="I48" s="1465"/>
      <c r="J48" s="523"/>
      <c r="K48" s="565"/>
      <c r="N48" s="427" t="s">
        <v>334</v>
      </c>
      <c r="O48" s="427" t="s">
        <v>366</v>
      </c>
      <c r="P48" s="427" t="s">
        <v>366</v>
      </c>
      <c r="Q48" s="565"/>
      <c r="R48" s="517"/>
      <c r="S48" s="566"/>
      <c r="T48" s="1435"/>
      <c r="U48" s="1436"/>
      <c r="V48" s="567"/>
      <c r="W48" s="492"/>
      <c r="X48" s="1473"/>
      <c r="Y48" s="522"/>
      <c r="Z48" s="1465"/>
      <c r="AA48" s="1465"/>
      <c r="AB48" s="1465"/>
      <c r="AC48" s="1465"/>
      <c r="AD48" s="1465"/>
      <c r="AE48" s="523"/>
      <c r="AF48" s="565"/>
      <c r="AG48" s="379"/>
      <c r="AH48" s="379"/>
      <c r="AI48" s="427" t="s">
        <v>334</v>
      </c>
      <c r="AJ48" s="427" t="s">
        <v>366</v>
      </c>
      <c r="AK48" s="427" t="s">
        <v>366</v>
      </c>
      <c r="AL48" s="565"/>
      <c r="AM48" s="517"/>
      <c r="AN48" s="492"/>
      <c r="AO48" s="1773"/>
      <c r="AP48" s="565"/>
      <c r="AQ48" s="379"/>
      <c r="AR48" s="379"/>
      <c r="AS48" s="1420" t="s">
        <v>334</v>
      </c>
      <c r="AT48" s="1530"/>
      <c r="AU48" s="427" t="s">
        <v>366</v>
      </c>
      <c r="AV48" s="427" t="s">
        <v>366</v>
      </c>
      <c r="AW48" s="565"/>
      <c r="AX48" s="568"/>
      <c r="AY48" s="498"/>
      <c r="AZ48" s="1394"/>
      <c r="BA48" s="1394"/>
      <c r="BB48" s="1396"/>
      <c r="BC48" s="1389"/>
      <c r="BD48" s="1262"/>
      <c r="BE48" s="1262"/>
      <c r="BF48" s="1262"/>
      <c r="BG48" s="1262"/>
      <c r="BH48" s="1263"/>
    </row>
    <row r="49" spans="2:60" ht="19.5" customHeight="1">
      <c r="B49" s="1628"/>
      <c r="C49" s="1615"/>
      <c r="D49" s="522"/>
      <c r="E49" s="1464" t="s">
        <v>35</v>
      </c>
      <c r="F49" s="1465"/>
      <c r="G49" s="1465"/>
      <c r="H49" s="1465"/>
      <c r="I49" s="1465"/>
      <c r="J49" s="523"/>
      <c r="K49" s="565"/>
      <c r="L49" s="575"/>
      <c r="N49" s="576" t="e">
        <f>P46</f>
        <v>#DIV/0!</v>
      </c>
      <c r="O49" s="30"/>
      <c r="P49" s="30"/>
      <c r="Q49" s="565"/>
      <c r="R49" s="517"/>
      <c r="S49" s="566"/>
      <c r="T49" s="1435"/>
      <c r="U49" s="1436"/>
      <c r="V49" s="567"/>
      <c r="W49" s="492"/>
      <c r="X49" s="1473"/>
      <c r="Y49" s="522"/>
      <c r="Z49" s="1464" t="s">
        <v>35</v>
      </c>
      <c r="AA49" s="1465"/>
      <c r="AB49" s="1465"/>
      <c r="AC49" s="1465"/>
      <c r="AD49" s="1465"/>
      <c r="AE49" s="523"/>
      <c r="AF49" s="565"/>
      <c r="AG49" s="575"/>
      <c r="AH49" s="379"/>
      <c r="AI49" s="576" t="e">
        <f>AK46</f>
        <v>#DIV/0!</v>
      </c>
      <c r="AJ49" s="30"/>
      <c r="AK49" s="30"/>
      <c r="AL49" s="565"/>
      <c r="AM49" s="517"/>
      <c r="AN49" s="492"/>
      <c r="AO49" s="1773"/>
      <c r="AP49" s="565"/>
      <c r="AQ49" s="575"/>
      <c r="AR49" s="379"/>
      <c r="AS49" s="1527" t="e">
        <f>AV46</f>
        <v>#DIV/0!</v>
      </c>
      <c r="AT49" s="1528"/>
      <c r="AU49" s="30"/>
      <c r="AV49" s="30"/>
      <c r="AW49" s="565"/>
      <c r="AX49" s="568"/>
      <c r="AY49" s="498"/>
      <c r="AZ49" s="1394"/>
      <c r="BA49" s="1394"/>
      <c r="BB49" s="1396"/>
      <c r="BC49" s="1389"/>
      <c r="BD49" s="1262"/>
      <c r="BE49" s="1262"/>
      <c r="BF49" s="1262"/>
      <c r="BG49" s="1262"/>
      <c r="BH49" s="1263"/>
    </row>
    <row r="50" spans="2:60" ht="19.5" customHeight="1">
      <c r="B50" s="1628"/>
      <c r="C50" s="1615"/>
      <c r="D50" s="522"/>
      <c r="E50" s="1465"/>
      <c r="F50" s="1465"/>
      <c r="G50" s="1465"/>
      <c r="H50" s="1465"/>
      <c r="I50" s="1465"/>
      <c r="J50" s="523"/>
      <c r="K50" s="530"/>
      <c r="L50" s="531"/>
      <c r="M50" s="532"/>
      <c r="N50" s="533"/>
      <c r="O50" s="577" t="s">
        <v>332</v>
      </c>
      <c r="P50" s="578">
        <f>IF(OR(O49="",P49=""),0,ROUNDDOWN(AVERAGE(N49,O49,P49),3))</f>
        <v>0</v>
      </c>
      <c r="Q50" s="565"/>
      <c r="R50" s="517"/>
      <c r="S50" s="566"/>
      <c r="T50" s="1435"/>
      <c r="U50" s="1436"/>
      <c r="V50" s="579"/>
      <c r="W50" s="492"/>
      <c r="X50" s="1473"/>
      <c r="Y50" s="522"/>
      <c r="Z50" s="1465"/>
      <c r="AA50" s="1465"/>
      <c r="AB50" s="1465"/>
      <c r="AC50" s="1465"/>
      <c r="AD50" s="1465"/>
      <c r="AE50" s="523"/>
      <c r="AF50" s="530"/>
      <c r="AG50" s="531"/>
      <c r="AH50" s="532"/>
      <c r="AI50" s="533"/>
      <c r="AJ50" s="577" t="s">
        <v>332</v>
      </c>
      <c r="AK50" s="578">
        <f>IF(OR(AJ49="",AK49=""),0,ROUNDDOWN(AVERAGE(AI49,AJ49,AK49),3))</f>
        <v>0</v>
      </c>
      <c r="AL50" s="565"/>
      <c r="AM50" s="517"/>
      <c r="AN50" s="492"/>
      <c r="AO50" s="1773"/>
      <c r="AP50" s="531"/>
      <c r="AQ50" s="531"/>
      <c r="AR50" s="532"/>
      <c r="AS50" s="533"/>
      <c r="AT50" s="533"/>
      <c r="AU50" s="577" t="s">
        <v>332</v>
      </c>
      <c r="AV50" s="1093">
        <f>IF(OR(AU49="",AV49=""),0,AVERAGE(AS49,AU49,AV49))</f>
        <v>0</v>
      </c>
      <c r="AW50" s="565"/>
      <c r="AX50" s="871"/>
      <c r="AY50" s="498"/>
      <c r="AZ50" s="1394"/>
      <c r="BA50" s="1394"/>
      <c r="BB50" s="1396"/>
      <c r="BC50" s="1389"/>
      <c r="BD50" s="1262"/>
      <c r="BE50" s="1262"/>
      <c r="BF50" s="1262"/>
      <c r="BG50" s="1262"/>
      <c r="BH50" s="1263"/>
    </row>
    <row r="51" spans="2:60" ht="19.5" customHeight="1">
      <c r="B51" s="1628"/>
      <c r="C51" s="1615"/>
      <c r="D51" s="522"/>
      <c r="E51" s="580"/>
      <c r="F51" s="580"/>
      <c r="G51" s="580"/>
      <c r="H51" s="580"/>
      <c r="I51" s="580"/>
      <c r="J51" s="523"/>
      <c r="K51" s="530"/>
      <c r="L51" s="531"/>
      <c r="M51" s="532"/>
      <c r="N51" s="533"/>
      <c r="O51" s="577"/>
      <c r="P51" s="581"/>
      <c r="Q51" s="565"/>
      <c r="R51" s="582"/>
      <c r="S51" s="566"/>
      <c r="T51" s="583"/>
      <c r="U51" s="584"/>
      <c r="V51" s="535" t="str">
        <f>IF(ISNUMBER(U52),"","必要な数値が入力されていません")</f>
        <v>必要な数値が入力されていません</v>
      </c>
      <c r="W51" s="492"/>
      <c r="X51" s="1473"/>
      <c r="Y51" s="522"/>
      <c r="Z51" s="580"/>
      <c r="AA51" s="580"/>
      <c r="AB51" s="580"/>
      <c r="AC51" s="580"/>
      <c r="AD51" s="580"/>
      <c r="AE51" s="523"/>
      <c r="AF51" s="530"/>
      <c r="AG51" s="531"/>
      <c r="AH51" s="532"/>
      <c r="AI51" s="533"/>
      <c r="AJ51" s="577"/>
      <c r="AK51" s="581"/>
      <c r="AL51" s="565"/>
      <c r="AM51" s="535" t="str">
        <f>IF(AB37="☑","",IF(ISNUMBER(AM52),"","必要な数値が入力されていません"))</f>
        <v>必要な数値が入力されていません</v>
      </c>
      <c r="AN51" s="492"/>
      <c r="AO51" s="1773"/>
      <c r="AP51" s="531"/>
      <c r="AQ51" s="531"/>
      <c r="AR51" s="532"/>
      <c r="AS51" s="533"/>
      <c r="AT51" s="533"/>
      <c r="AU51" s="577"/>
      <c r="AV51" s="581"/>
      <c r="AW51" s="565"/>
      <c r="AX51" s="535" t="str">
        <f>IF(ISNUMBER(AX52),"","必要な数値が入力されていません")</f>
        <v>必要な数値が入力されていません</v>
      </c>
      <c r="AY51" s="498"/>
      <c r="AZ51" s="1394"/>
      <c r="BA51" s="1394"/>
      <c r="BB51" s="1396"/>
      <c r="BC51" s="1389"/>
      <c r="BD51" s="1262"/>
      <c r="BE51" s="1262"/>
      <c r="BF51" s="1262"/>
      <c r="BG51" s="1262"/>
      <c r="BH51" s="1263"/>
    </row>
    <row r="52" spans="2:60" ht="39" customHeight="1">
      <c r="B52" s="1628"/>
      <c r="C52" s="1615"/>
      <c r="D52" s="522"/>
      <c r="E52" s="522"/>
      <c r="F52" s="522"/>
      <c r="G52" s="522"/>
      <c r="H52" s="522"/>
      <c r="I52" s="522"/>
      <c r="J52" s="523"/>
      <c r="K52" s="530"/>
      <c r="L52" s="1270"/>
      <c r="M52" s="1270"/>
      <c r="N52" s="1270"/>
      <c r="O52" s="1270"/>
      <c r="P52" s="1270"/>
      <c r="Q52" s="537"/>
      <c r="R52" s="537"/>
      <c r="S52" s="537"/>
      <c r="T52" s="537"/>
      <c r="U52" s="1312" t="e">
        <f>IF(OR(P43&lt;P46,P43&lt;P50),5,IF(OR(P43&lt;0.6,P43=P46),3,0))</f>
        <v>#DIV/0!</v>
      </c>
      <c r="V52" s="1313"/>
      <c r="W52" s="492"/>
      <c r="X52" s="1473"/>
      <c r="Y52" s="522"/>
      <c r="Z52" s="522"/>
      <c r="AA52" s="522"/>
      <c r="AB52" s="522"/>
      <c r="AC52" s="522"/>
      <c r="AD52" s="522"/>
      <c r="AE52" s="523"/>
      <c r="AF52" s="530"/>
      <c r="AG52" s="1270"/>
      <c r="AH52" s="1270"/>
      <c r="AI52" s="1270"/>
      <c r="AJ52" s="1270"/>
      <c r="AK52" s="1270"/>
      <c r="AL52" s="537"/>
      <c r="AM52" s="870" t="e">
        <f>IF(AF39="☑",U52,IF(OR(AK43&lt;AK46,AK43&lt;AK50),5,IF(OR(AK43&lt;0.6,AK43=AK46),3,0)))</f>
        <v>#DIV/0!</v>
      </c>
      <c r="AN52" s="492"/>
      <c r="AO52" s="1773"/>
      <c r="AP52" s="531"/>
      <c r="AQ52" s="1270"/>
      <c r="AR52" s="1270"/>
      <c r="AS52" s="1270"/>
      <c r="AT52" s="1270"/>
      <c r="AU52" s="1270"/>
      <c r="AV52" s="1270"/>
      <c r="AW52" s="565"/>
      <c r="AX52" s="870" t="e">
        <f>IF(AP39="☑",U52,IF(AS39="☑",AM52,IF(OR(AV43&lt;AV46,AV43&lt;AV50),5,IF(OR(AV43&lt;0.6,AV43=AV46),3,0))))</f>
        <v>#DIV/0!</v>
      </c>
      <c r="AY52" s="585"/>
      <c r="AZ52" s="1394"/>
      <c r="BA52" s="1394"/>
      <c r="BB52" s="1396"/>
      <c r="BC52" s="1389"/>
      <c r="BD52" s="1262"/>
      <c r="BE52" s="1262"/>
      <c r="BF52" s="1262"/>
      <c r="BG52" s="1262"/>
      <c r="BH52" s="1263"/>
    </row>
    <row r="53" spans="2:60" ht="16.5" customHeight="1" thickBot="1">
      <c r="B53" s="1628"/>
      <c r="C53" s="1616"/>
      <c r="D53" s="540"/>
      <c r="E53" s="540"/>
      <c r="F53" s="540"/>
      <c r="G53" s="540"/>
      <c r="H53" s="540"/>
      <c r="I53" s="540"/>
      <c r="J53" s="541"/>
      <c r="K53" s="586"/>
      <c r="L53" s="586"/>
      <c r="M53" s="586"/>
      <c r="N53" s="586"/>
      <c r="O53" s="586"/>
      <c r="P53" s="586"/>
      <c r="Q53" s="586"/>
      <c r="R53" s="586"/>
      <c r="S53" s="586"/>
      <c r="T53" s="586"/>
      <c r="U53" s="543"/>
      <c r="V53" s="482" t="s">
        <v>1</v>
      </c>
      <c r="W53" s="544"/>
      <c r="X53" s="1474"/>
      <c r="Y53" s="540"/>
      <c r="Z53" s="540"/>
      <c r="AA53" s="540"/>
      <c r="AB53" s="540"/>
      <c r="AC53" s="540"/>
      <c r="AD53" s="540"/>
      <c r="AE53" s="541"/>
      <c r="AF53" s="586"/>
      <c r="AG53" s="586"/>
      <c r="AH53" s="586"/>
      <c r="AI53" s="586"/>
      <c r="AJ53" s="586"/>
      <c r="AK53" s="586"/>
      <c r="AL53" s="586"/>
      <c r="AM53" s="482" t="s">
        <v>1</v>
      </c>
      <c r="AN53" s="544"/>
      <c r="AO53" s="1778"/>
      <c r="AP53" s="586"/>
      <c r="AQ53" s="586"/>
      <c r="AR53" s="586"/>
      <c r="AS53" s="586"/>
      <c r="AT53" s="586"/>
      <c r="AU53" s="586"/>
      <c r="AV53" s="586"/>
      <c r="AW53" s="586"/>
      <c r="AX53" s="546" t="s">
        <v>1</v>
      </c>
      <c r="AY53" s="498"/>
      <c r="AZ53" s="1395"/>
      <c r="BA53" s="1395"/>
      <c r="BB53" s="1397"/>
      <c r="BC53" s="587"/>
      <c r="BD53" s="588"/>
      <c r="BE53" s="588"/>
      <c r="BF53" s="588"/>
      <c r="BG53" s="588"/>
      <c r="BH53" s="589"/>
    </row>
    <row r="54" spans="2:60" ht="29.25" customHeight="1">
      <c r="B54" s="1628"/>
      <c r="C54" s="1286" t="s">
        <v>8</v>
      </c>
      <c r="D54" s="1301" t="s">
        <v>314</v>
      </c>
      <c r="E54" s="1611"/>
      <c r="F54" s="1611"/>
      <c r="G54" s="1611"/>
      <c r="H54" s="1611"/>
      <c r="I54" s="1611"/>
      <c r="J54" s="1612"/>
      <c r="K54" s="590" t="s">
        <v>647</v>
      </c>
      <c r="L54" s="591"/>
      <c r="M54" s="591"/>
      <c r="N54" s="591"/>
      <c r="O54" s="592"/>
      <c r="P54" s="593"/>
      <c r="Q54" s="593"/>
      <c r="R54" s="593"/>
      <c r="S54" s="593"/>
      <c r="T54" s="593"/>
      <c r="U54" s="593"/>
      <c r="V54" s="594"/>
      <c r="W54" s="595"/>
      <c r="X54" s="1466" t="s">
        <v>8</v>
      </c>
      <c r="Y54" s="1301" t="s">
        <v>314</v>
      </c>
      <c r="Z54" s="1611"/>
      <c r="AA54" s="1611"/>
      <c r="AB54" s="1611"/>
      <c r="AC54" s="1611"/>
      <c r="AD54" s="1611"/>
      <c r="AE54" s="1612"/>
      <c r="AF54" s="590"/>
      <c r="AG54" s="591"/>
      <c r="AH54" s="591"/>
      <c r="AI54" s="591"/>
      <c r="AJ54" s="592"/>
      <c r="AK54" s="593"/>
      <c r="AL54" s="593"/>
      <c r="AM54" s="593"/>
      <c r="AN54" s="595"/>
      <c r="AO54" s="1777" t="s">
        <v>74</v>
      </c>
      <c r="AP54" s="1187" t="s">
        <v>3</v>
      </c>
      <c r="AQ54" s="554"/>
      <c r="AR54" s="555"/>
      <c r="AS54" s="298" t="s">
        <v>2</v>
      </c>
      <c r="AT54" s="596" t="s">
        <v>642</v>
      </c>
      <c r="AU54" s="597"/>
      <c r="AV54" s="598"/>
      <c r="AW54" s="598"/>
      <c r="AX54" s="599"/>
      <c r="AY54" s="907">
        <f>IF(AS54="□",1,IF(AS54="☑",3,5))</f>
        <v>3</v>
      </c>
      <c r="AZ54" s="559"/>
      <c r="BA54" s="559"/>
      <c r="BB54" s="560"/>
      <c r="BC54" s="561" t="s">
        <v>667</v>
      </c>
      <c r="BD54" s="600"/>
      <c r="BE54" s="600"/>
      <c r="BF54" s="601"/>
      <c r="BG54" s="563"/>
      <c r="BH54" s="564"/>
    </row>
    <row r="55" spans="2:60" ht="29.25" customHeight="1">
      <c r="B55" s="1628"/>
      <c r="C55" s="1281"/>
      <c r="D55" s="1445"/>
      <c r="E55" s="1445"/>
      <c r="F55" s="1445"/>
      <c r="G55" s="1445"/>
      <c r="H55" s="1445"/>
      <c r="I55" s="1445"/>
      <c r="J55" s="1446"/>
      <c r="K55" s="311" t="s">
        <v>3</v>
      </c>
      <c r="L55" s="380" t="s">
        <v>472</v>
      </c>
      <c r="M55" s="602"/>
      <c r="N55" s="602"/>
      <c r="O55" s="603"/>
      <c r="P55" s="377"/>
      <c r="Q55" s="516"/>
      <c r="R55" s="516"/>
      <c r="S55" s="516"/>
      <c r="T55" s="1433"/>
      <c r="U55" s="1434"/>
      <c r="V55" s="605"/>
      <c r="W55" s="492"/>
      <c r="X55" s="1467"/>
      <c r="Y55" s="1445"/>
      <c r="Z55" s="1445"/>
      <c r="AA55" s="1445"/>
      <c r="AB55" s="1445"/>
      <c r="AC55" s="1445"/>
      <c r="AD55" s="1445"/>
      <c r="AE55" s="1446"/>
      <c r="AF55" s="311" t="s">
        <v>3</v>
      </c>
      <c r="AG55" s="380" t="s">
        <v>472</v>
      </c>
      <c r="AH55" s="602"/>
      <c r="AI55" s="602"/>
      <c r="AJ55" s="603"/>
      <c r="AK55" s="377"/>
      <c r="AL55" s="516"/>
      <c r="AM55" s="516"/>
      <c r="AN55" s="492"/>
      <c r="AO55" s="1784"/>
      <c r="AP55" s="311" t="s">
        <v>3</v>
      </c>
      <c r="AQ55" s="380" t="s">
        <v>472</v>
      </c>
      <c r="AR55" s="602"/>
      <c r="AS55" s="602"/>
      <c r="AT55" s="602"/>
      <c r="AU55" s="603"/>
      <c r="AV55" s="377"/>
      <c r="AW55" s="516"/>
      <c r="AX55" s="606"/>
      <c r="AY55" s="607"/>
      <c r="AZ55" s="1779">
        <f>U69</f>
        <v>5</v>
      </c>
      <c r="BA55" s="1779" t="str">
        <f>IF($X$19="□","",AM69)</f>
        <v>-</v>
      </c>
      <c r="BB55" s="1779" t="str">
        <f>IF($AO$19="□","",AX69)</f>
        <v>-</v>
      </c>
      <c r="BC55" s="1132"/>
      <c r="BD55" s="1185" t="str">
        <f>IF(AS54="☑",AG65&amp;"実施率が30％未満でも保健指導の勧奨実績等がある",AQ65&amp;"実施率が30％未満でも保健指導の勧奨実績等がある")</f>
        <v>□実施率が30％未満でも保健指導の勧奨実績等がある</v>
      </c>
      <c r="BE55" s="1133"/>
      <c r="BF55" s="1133"/>
      <c r="BG55" s="1133"/>
      <c r="BH55" s="1134"/>
    </row>
    <row r="56" spans="2:60" ht="19.5" customHeight="1">
      <c r="B56" s="1628"/>
      <c r="C56" s="1281"/>
      <c r="D56" s="1445"/>
      <c r="E56" s="1445"/>
      <c r="F56" s="1445"/>
      <c r="G56" s="1445"/>
      <c r="H56" s="1445"/>
      <c r="I56" s="1445"/>
      <c r="J56" s="1446"/>
      <c r="K56" s="1408" t="s">
        <v>643</v>
      </c>
      <c r="L56" s="1409"/>
      <c r="M56" s="1409"/>
      <c r="N56" s="608"/>
      <c r="O56" s="609"/>
      <c r="P56" s="380"/>
      <c r="Q56" s="380"/>
      <c r="R56" s="582"/>
      <c r="S56" s="1341" t="s">
        <v>648</v>
      </c>
      <c r="T56" s="1334"/>
      <c r="U56" s="1334"/>
      <c r="V56" s="1335"/>
      <c r="W56" s="610"/>
      <c r="X56" s="1467"/>
      <c r="Y56" s="1445"/>
      <c r="Z56" s="1445"/>
      <c r="AA56" s="1445"/>
      <c r="AB56" s="1445"/>
      <c r="AC56" s="1445"/>
      <c r="AD56" s="1445"/>
      <c r="AE56" s="1446"/>
      <c r="AF56" s="1408" t="s">
        <v>429</v>
      </c>
      <c r="AG56" s="1409"/>
      <c r="AH56" s="1409"/>
      <c r="AI56" s="608"/>
      <c r="AJ56" s="609"/>
      <c r="AM56" s="582"/>
      <c r="AN56" s="610"/>
      <c r="AO56" s="1784"/>
      <c r="AP56" s="1409" t="s">
        <v>429</v>
      </c>
      <c r="AQ56" s="1409"/>
      <c r="AR56" s="1409"/>
      <c r="AS56" s="608"/>
      <c r="AT56" s="608"/>
      <c r="AU56" s="609"/>
      <c r="AX56" s="611"/>
      <c r="AY56" s="612"/>
      <c r="AZ56" s="1779"/>
      <c r="BA56" s="1779"/>
      <c r="BB56" s="1779"/>
      <c r="BC56" s="1132"/>
      <c r="BD56" s="1136" t="s">
        <v>687</v>
      </c>
      <c r="BE56" s="1137" t="str">
        <f>IF(AND(AY54=1,AP55="☑"),0,IF(AY54=1,AU63,IF(AND(AY54=3,AF55="☑"),0,IF(AY54=3,AJ63,AU63))))</f>
        <v>-</v>
      </c>
      <c r="BF56" s="1258" t="str">
        <f>IF(BE56=0,"％",IF(AY54=1,"% ("&amp;AU61&amp;"人/"&amp;AU59&amp;"人)",IF(AY54=3,"% ("&amp;AJ61&amp;"人/"&amp;AJ59&amp;"人)","% ("&amp;AU61&amp;"人/"&amp;AU59&amp;"人)")))</f>
        <v>% (人/人)</v>
      </c>
      <c r="BG56" s="1258"/>
      <c r="BH56" s="1269"/>
    </row>
    <row r="57" spans="2:60" ht="19.5" customHeight="1">
      <c r="B57" s="1628"/>
      <c r="C57" s="1281"/>
      <c r="D57" s="1445"/>
      <c r="E57" s="1445"/>
      <c r="F57" s="1445"/>
      <c r="G57" s="1445"/>
      <c r="H57" s="1445"/>
      <c r="I57" s="1445"/>
      <c r="J57" s="1446"/>
      <c r="K57" s="613"/>
      <c r="L57" s="565"/>
      <c r="M57" s="18"/>
      <c r="N57" s="566" t="s">
        <v>368</v>
      </c>
      <c r="O57" s="565"/>
      <c r="P57" s="565"/>
      <c r="Q57" s="565"/>
      <c r="R57" s="517"/>
      <c r="S57" s="565"/>
      <c r="T57" s="1607"/>
      <c r="U57" s="1608"/>
      <c r="V57" s="568"/>
      <c r="W57" s="614"/>
      <c r="X57" s="1467"/>
      <c r="Y57" s="1445"/>
      <c r="Z57" s="1445"/>
      <c r="AA57" s="1445"/>
      <c r="AB57" s="1445"/>
      <c r="AC57" s="1445"/>
      <c r="AD57" s="1445"/>
      <c r="AE57" s="1446"/>
      <c r="AF57" s="613"/>
      <c r="AG57" s="565"/>
      <c r="AH57" s="18"/>
      <c r="AI57" s="566" t="s">
        <v>368</v>
      </c>
      <c r="AJ57" s="565"/>
      <c r="AK57" s="565"/>
      <c r="AL57" s="565"/>
      <c r="AM57" s="517"/>
      <c r="AN57" s="614"/>
      <c r="AO57" s="1784"/>
      <c r="AP57" s="613"/>
      <c r="AQ57" s="565"/>
      <c r="AR57" s="18"/>
      <c r="AS57" s="566" t="s">
        <v>368</v>
      </c>
      <c r="AT57" s="566"/>
      <c r="AU57" s="565"/>
      <c r="AV57" s="565"/>
      <c r="AW57" s="565"/>
      <c r="AX57" s="611"/>
      <c r="AY57" s="614"/>
      <c r="AZ57" s="1779"/>
      <c r="BA57" s="1779"/>
      <c r="BB57" s="1779"/>
      <c r="BC57" s="1132"/>
      <c r="BD57" s="1258" t="str">
        <f>IF(AY54=1,"実施率より"&amp;AX69&amp;"点",IF(AY54=3,"実施率より"&amp;AM69&amp;"点","実施率より"&amp;AX69&amp;"点"))</f>
        <v>実施率より-点</v>
      </c>
      <c r="BE57" s="1259"/>
      <c r="BF57" s="1259"/>
      <c r="BG57" s="1259"/>
      <c r="BH57" s="1260"/>
    </row>
    <row r="58" spans="2:60" ht="19.5" customHeight="1">
      <c r="B58" s="1628"/>
      <c r="C58" s="1281"/>
      <c r="D58" s="1445"/>
      <c r="E58" s="1445"/>
      <c r="F58" s="1445"/>
      <c r="G58" s="1445"/>
      <c r="H58" s="1445"/>
      <c r="I58" s="1445"/>
      <c r="J58" s="1446"/>
      <c r="K58" s="615"/>
      <c r="L58" s="565"/>
      <c r="M58" s="565"/>
      <c r="N58" s="565"/>
      <c r="O58" s="565"/>
      <c r="P58" s="565"/>
      <c r="Q58" s="565"/>
      <c r="R58" s="517"/>
      <c r="S58" s="565"/>
      <c r="T58" s="1297"/>
      <c r="U58" s="1472"/>
      <c r="V58" s="568"/>
      <c r="W58" s="614"/>
      <c r="X58" s="1467"/>
      <c r="Y58" s="1445"/>
      <c r="Z58" s="1445"/>
      <c r="AA58" s="1445"/>
      <c r="AB58" s="1445"/>
      <c r="AC58" s="1445"/>
      <c r="AD58" s="1445"/>
      <c r="AE58" s="1446"/>
      <c r="AF58" s="615"/>
      <c r="AG58" s="565"/>
      <c r="AH58" s="565"/>
      <c r="AI58" s="565"/>
      <c r="AJ58" s="565"/>
      <c r="AK58" s="565"/>
      <c r="AL58" s="565"/>
      <c r="AM58" s="517"/>
      <c r="AN58" s="614"/>
      <c r="AO58" s="1784"/>
      <c r="AP58" s="615"/>
      <c r="AQ58" s="565"/>
      <c r="AR58" s="565"/>
      <c r="AS58" s="565"/>
      <c r="AT58" s="565"/>
      <c r="AU58" s="565"/>
      <c r="AV58" s="565"/>
      <c r="AW58" s="565"/>
      <c r="AX58" s="611"/>
      <c r="AY58" s="614"/>
      <c r="AZ58" s="1779"/>
      <c r="BA58" s="1779"/>
      <c r="BB58" s="1779"/>
      <c r="BC58" s="1132"/>
      <c r="BD58" s="1133"/>
      <c r="BE58" s="1133"/>
      <c r="BF58" s="1133"/>
      <c r="BG58" s="1133"/>
      <c r="BH58" s="1134"/>
    </row>
    <row r="59" spans="2:60" ht="19.5" customHeight="1">
      <c r="B59" s="1628"/>
      <c r="C59" s="1281"/>
      <c r="D59" s="1445"/>
      <c r="E59" s="1445"/>
      <c r="F59" s="1445"/>
      <c r="G59" s="1445"/>
      <c r="H59" s="1445"/>
      <c r="I59" s="1445"/>
      <c r="J59" s="1446"/>
      <c r="K59" s="615"/>
      <c r="L59" s="616"/>
      <c r="M59" s="520"/>
      <c r="N59" s="520" t="s">
        <v>104</v>
      </c>
      <c r="O59" s="1505"/>
      <c r="P59" s="1506"/>
      <c r="Q59" s="513" t="s">
        <v>69</v>
      </c>
      <c r="R59" s="517"/>
      <c r="S59" s="565"/>
      <c r="T59" s="1435"/>
      <c r="U59" s="1436"/>
      <c r="V59" s="568"/>
      <c r="W59" s="614"/>
      <c r="X59" s="1467"/>
      <c r="Y59" s="1445"/>
      <c r="Z59" s="1445"/>
      <c r="AA59" s="1445"/>
      <c r="AB59" s="1445"/>
      <c r="AC59" s="1445"/>
      <c r="AD59" s="1445"/>
      <c r="AE59" s="1446"/>
      <c r="AF59" s="615"/>
      <c r="AG59" s="616"/>
      <c r="AH59" s="520"/>
      <c r="AI59" s="520" t="s">
        <v>104</v>
      </c>
      <c r="AJ59" s="1505"/>
      <c r="AK59" s="1506"/>
      <c r="AL59" s="513" t="s">
        <v>69</v>
      </c>
      <c r="AM59" s="517"/>
      <c r="AN59" s="614"/>
      <c r="AO59" s="1784"/>
      <c r="AP59" s="616"/>
      <c r="AR59" s="520"/>
      <c r="AS59" s="520"/>
      <c r="AT59" s="520" t="s">
        <v>104</v>
      </c>
      <c r="AU59" s="1505"/>
      <c r="AV59" s="1506"/>
      <c r="AW59" s="513" t="s">
        <v>69</v>
      </c>
      <c r="AX59" s="611"/>
      <c r="AY59" s="614"/>
      <c r="AZ59" s="1779"/>
      <c r="BA59" s="1779"/>
      <c r="BB59" s="1779"/>
      <c r="BC59" s="1388"/>
      <c r="BD59" s="1262"/>
      <c r="BE59" s="1262"/>
      <c r="BF59" s="1262"/>
      <c r="BG59" s="1262"/>
      <c r="BH59" s="1263"/>
    </row>
    <row r="60" spans="2:60" ht="19.5" customHeight="1">
      <c r="B60" s="1628"/>
      <c r="C60" s="1281"/>
      <c r="D60" s="617"/>
      <c r="E60" s="617"/>
      <c r="F60" s="617"/>
      <c r="G60" s="617"/>
      <c r="H60" s="617"/>
      <c r="I60" s="617"/>
      <c r="J60" s="618"/>
      <c r="K60" s="615"/>
      <c r="L60" s="565"/>
      <c r="M60" s="565"/>
      <c r="N60" s="575"/>
      <c r="O60" s="565"/>
      <c r="P60" s="565"/>
      <c r="Q60" s="565"/>
      <c r="R60" s="517"/>
      <c r="S60" s="565"/>
      <c r="T60" s="1435"/>
      <c r="U60" s="1436"/>
      <c r="V60" s="568"/>
      <c r="W60" s="610"/>
      <c r="X60" s="1467"/>
      <c r="Y60" s="617"/>
      <c r="Z60" s="617"/>
      <c r="AA60" s="617"/>
      <c r="AB60" s="617"/>
      <c r="AC60" s="617"/>
      <c r="AD60" s="617"/>
      <c r="AE60" s="618"/>
      <c r="AF60" s="615"/>
      <c r="AG60" s="565"/>
      <c r="AH60" s="565"/>
      <c r="AI60" s="575"/>
      <c r="AJ60" s="565"/>
      <c r="AK60" s="565"/>
      <c r="AL60" s="565"/>
      <c r="AM60" s="517"/>
      <c r="AN60" s="610"/>
      <c r="AO60" s="1784"/>
      <c r="AP60" s="615"/>
      <c r="AQ60" s="565"/>
      <c r="AR60" s="565"/>
      <c r="AS60" s="575"/>
      <c r="AT60" s="575"/>
      <c r="AU60" s="565"/>
      <c r="AV60" s="565"/>
      <c r="AW60" s="565"/>
      <c r="AX60" s="611"/>
      <c r="AY60" s="610"/>
      <c r="AZ60" s="1779"/>
      <c r="BA60" s="1779"/>
      <c r="BB60" s="1779"/>
      <c r="BC60" s="1389"/>
      <c r="BD60" s="1262"/>
      <c r="BE60" s="1262"/>
      <c r="BF60" s="1262"/>
      <c r="BG60" s="1262"/>
      <c r="BH60" s="1263"/>
    </row>
    <row r="61" spans="2:60" ht="19.5" customHeight="1">
      <c r="B61" s="1628"/>
      <c r="C61" s="1281"/>
      <c r="D61" s="617"/>
      <c r="E61" s="1447" t="s">
        <v>311</v>
      </c>
      <c r="F61" s="1448"/>
      <c r="G61" s="1448"/>
      <c r="H61" s="1448"/>
      <c r="I61" s="1448"/>
      <c r="J61" s="618"/>
      <c r="K61" s="615"/>
      <c r="L61" s="616"/>
      <c r="M61" s="520"/>
      <c r="N61" s="520" t="s">
        <v>105</v>
      </c>
      <c r="O61" s="1505"/>
      <c r="P61" s="1506"/>
      <c r="Q61" s="513" t="s">
        <v>69</v>
      </c>
      <c r="R61" s="517"/>
      <c r="S61" s="565"/>
      <c r="T61" s="1435"/>
      <c r="U61" s="1436"/>
      <c r="V61" s="568"/>
      <c r="W61" s="619"/>
      <c r="X61" s="1467"/>
      <c r="Y61" s="617"/>
      <c r="Z61" s="1447" t="s">
        <v>311</v>
      </c>
      <c r="AA61" s="1448"/>
      <c r="AB61" s="1448"/>
      <c r="AC61" s="1448"/>
      <c r="AD61" s="1448"/>
      <c r="AE61" s="618"/>
      <c r="AF61" s="615"/>
      <c r="AG61" s="616"/>
      <c r="AH61" s="520"/>
      <c r="AI61" s="520" t="s">
        <v>105</v>
      </c>
      <c r="AJ61" s="1505"/>
      <c r="AK61" s="1506"/>
      <c r="AL61" s="513" t="s">
        <v>69</v>
      </c>
      <c r="AM61" s="517"/>
      <c r="AN61" s="619"/>
      <c r="AO61" s="1784"/>
      <c r="AP61" s="615"/>
      <c r="AQ61" s="616"/>
      <c r="AR61" s="520"/>
      <c r="AS61" s="520"/>
      <c r="AT61" s="520" t="s">
        <v>104</v>
      </c>
      <c r="AU61" s="1505"/>
      <c r="AV61" s="1506"/>
      <c r="AW61" s="513" t="s">
        <v>69</v>
      </c>
      <c r="AX61" s="620"/>
      <c r="AY61" s="619"/>
      <c r="AZ61" s="1779"/>
      <c r="BA61" s="1779"/>
      <c r="BB61" s="1779"/>
      <c r="BC61" s="1389"/>
      <c r="BD61" s="1262"/>
      <c r="BE61" s="1262"/>
      <c r="BF61" s="1262"/>
      <c r="BG61" s="1262"/>
      <c r="BH61" s="1263"/>
    </row>
    <row r="62" spans="2:60" ht="19.5" customHeight="1">
      <c r="B62" s="1628"/>
      <c r="C62" s="1281"/>
      <c r="D62" s="621"/>
      <c r="E62" s="1448"/>
      <c r="F62" s="1448"/>
      <c r="G62" s="1448"/>
      <c r="H62" s="1448"/>
      <c r="I62" s="1448"/>
      <c r="J62" s="622"/>
      <c r="K62" s="615"/>
      <c r="L62" s="565"/>
      <c r="M62" s="565"/>
      <c r="N62" s="575"/>
      <c r="O62" s="565"/>
      <c r="P62" s="565"/>
      <c r="Q62" s="565"/>
      <c r="R62" s="517"/>
      <c r="S62" s="565"/>
      <c r="T62" s="1435"/>
      <c r="U62" s="1436"/>
      <c r="V62" s="568"/>
      <c r="W62" s="623"/>
      <c r="X62" s="1467"/>
      <c r="Y62" s="621"/>
      <c r="Z62" s="1448"/>
      <c r="AA62" s="1448"/>
      <c r="AB62" s="1448"/>
      <c r="AC62" s="1448"/>
      <c r="AD62" s="1448"/>
      <c r="AE62" s="622"/>
      <c r="AF62" s="615"/>
      <c r="AG62" s="565"/>
      <c r="AH62" s="565"/>
      <c r="AI62" s="575"/>
      <c r="AJ62" s="565"/>
      <c r="AK62" s="565"/>
      <c r="AL62" s="565"/>
      <c r="AM62" s="517"/>
      <c r="AN62" s="623"/>
      <c r="AO62" s="1784"/>
      <c r="AP62" s="615"/>
      <c r="AQ62" s="565"/>
      <c r="AR62" s="565"/>
      <c r="AS62" s="575"/>
      <c r="AT62" s="575"/>
      <c r="AU62" s="565"/>
      <c r="AV62" s="565"/>
      <c r="AW62" s="565"/>
      <c r="AX62" s="624"/>
      <c r="AY62" s="623"/>
      <c r="AZ62" s="1779"/>
      <c r="BA62" s="1779"/>
      <c r="BB62" s="1779"/>
      <c r="BC62" s="1389"/>
      <c r="BD62" s="1262"/>
      <c r="BE62" s="1262"/>
      <c r="BF62" s="1262"/>
      <c r="BG62" s="1262"/>
      <c r="BH62" s="1263"/>
    </row>
    <row r="63" spans="2:60" ht="19.5" customHeight="1">
      <c r="B63" s="1628"/>
      <c r="C63" s="1281"/>
      <c r="D63" s="621"/>
      <c r="E63" s="1464" t="s">
        <v>34</v>
      </c>
      <c r="F63" s="1465"/>
      <c r="G63" s="1465"/>
      <c r="H63" s="1465"/>
      <c r="I63" s="1465"/>
      <c r="J63" s="622"/>
      <c r="K63" s="625"/>
      <c r="L63" s="1440" t="s">
        <v>106</v>
      </c>
      <c r="M63" s="1441"/>
      <c r="N63" s="626"/>
      <c r="O63" s="1531" t="str">
        <f>IF(O59=0,"",O61/O59*100)</f>
        <v/>
      </c>
      <c r="P63" s="1532"/>
      <c r="Q63" s="513" t="s">
        <v>95</v>
      </c>
      <c r="R63" s="517"/>
      <c r="S63" s="565"/>
      <c r="T63" s="1435"/>
      <c r="U63" s="1436"/>
      <c r="V63" s="568"/>
      <c r="W63" s="623"/>
      <c r="X63" s="1467"/>
      <c r="Y63" s="621"/>
      <c r="Z63" s="1464" t="s">
        <v>34</v>
      </c>
      <c r="AA63" s="1465"/>
      <c r="AB63" s="1465"/>
      <c r="AC63" s="1465"/>
      <c r="AD63" s="1465"/>
      <c r="AE63" s="622"/>
      <c r="AF63" s="625"/>
      <c r="AG63" s="1440" t="s">
        <v>106</v>
      </c>
      <c r="AH63" s="1441"/>
      <c r="AI63" s="626"/>
      <c r="AJ63" s="1531" t="str">
        <f>IF(AJ59=0,"-",AJ61/AJ59*100)</f>
        <v>-</v>
      </c>
      <c r="AK63" s="1532"/>
      <c r="AL63" s="513" t="s">
        <v>95</v>
      </c>
      <c r="AM63" s="517"/>
      <c r="AN63" s="623"/>
      <c r="AO63" s="1784"/>
      <c r="AP63" s="625"/>
      <c r="AQ63" s="1440" t="s">
        <v>106</v>
      </c>
      <c r="AR63" s="1441"/>
      <c r="AS63" s="626"/>
      <c r="AT63" s="626"/>
      <c r="AU63" s="1531" t="str">
        <f>IF(AU59=0,"-",AU61/AU59*100)</f>
        <v>-</v>
      </c>
      <c r="AV63" s="1532"/>
      <c r="AW63" s="513" t="s">
        <v>95</v>
      </c>
      <c r="AX63" s="624"/>
      <c r="AY63" s="623"/>
      <c r="AZ63" s="1779"/>
      <c r="BA63" s="1779"/>
      <c r="BB63" s="1779"/>
      <c r="BC63" s="1389"/>
      <c r="BD63" s="1262"/>
      <c r="BE63" s="1262"/>
      <c r="BF63" s="1262"/>
      <c r="BG63" s="1262"/>
      <c r="BH63" s="1263"/>
    </row>
    <row r="64" spans="2:60" ht="19.5" customHeight="1">
      <c r="B64" s="1628"/>
      <c r="C64" s="1281"/>
      <c r="D64" s="627"/>
      <c r="E64" s="1465"/>
      <c r="F64" s="1465"/>
      <c r="G64" s="1465"/>
      <c r="H64" s="1465"/>
      <c r="I64" s="1465"/>
      <c r="J64" s="628"/>
      <c r="K64" s="625"/>
      <c r="L64" s="629" t="s">
        <v>430</v>
      </c>
      <c r="M64" s="565"/>
      <c r="N64" s="565"/>
      <c r="O64" s="630"/>
      <c r="P64" s="630" t="s">
        <v>107</v>
      </c>
      <c r="Q64" s="565"/>
      <c r="R64" s="582"/>
      <c r="S64" s="565"/>
      <c r="T64" s="1435"/>
      <c r="U64" s="1436"/>
      <c r="V64" s="568"/>
      <c r="W64" s="623"/>
      <c r="X64" s="1467"/>
      <c r="Y64" s="627"/>
      <c r="Z64" s="1465"/>
      <c r="AA64" s="1465"/>
      <c r="AB64" s="1465"/>
      <c r="AC64" s="1465"/>
      <c r="AD64" s="1465"/>
      <c r="AE64" s="628"/>
      <c r="AF64" s="625"/>
      <c r="AG64" s="629" t="s">
        <v>430</v>
      </c>
      <c r="AH64" s="565"/>
      <c r="AI64" s="565"/>
      <c r="AJ64" s="630"/>
      <c r="AK64" s="630" t="s">
        <v>107</v>
      </c>
      <c r="AL64" s="565"/>
      <c r="AM64" s="517"/>
      <c r="AN64" s="623"/>
      <c r="AO64" s="1784"/>
      <c r="AP64" s="625"/>
      <c r="AQ64" s="629" t="s">
        <v>430</v>
      </c>
      <c r="AR64" s="565"/>
      <c r="AS64" s="565"/>
      <c r="AT64" s="565"/>
      <c r="AU64" s="630"/>
      <c r="AV64" s="630" t="s">
        <v>107</v>
      </c>
      <c r="AW64" s="565"/>
      <c r="AX64" s="624"/>
      <c r="AY64" s="623"/>
      <c r="AZ64" s="1779"/>
      <c r="BA64" s="1779"/>
      <c r="BB64" s="1779"/>
      <c r="BC64" s="1389"/>
      <c r="BD64" s="1262"/>
      <c r="BE64" s="1262"/>
      <c r="BF64" s="1262"/>
      <c r="BG64" s="1262"/>
      <c r="BH64" s="1263"/>
    </row>
    <row r="65" spans="2:60" ht="19.5" customHeight="1">
      <c r="B65" s="1628"/>
      <c r="C65" s="1281"/>
      <c r="D65" s="627"/>
      <c r="E65" s="1464" t="s">
        <v>35</v>
      </c>
      <c r="F65" s="1465"/>
      <c r="G65" s="1465"/>
      <c r="H65" s="1465"/>
      <c r="I65" s="1465"/>
      <c r="J65" s="628"/>
      <c r="K65" s="530"/>
      <c r="L65" s="1299" t="s">
        <v>3</v>
      </c>
      <c r="M65" s="631" t="s">
        <v>650</v>
      </c>
      <c r="N65" s="632"/>
      <c r="O65" s="531"/>
      <c r="Q65" s="377"/>
      <c r="R65" s="582"/>
      <c r="S65" s="377"/>
      <c r="T65" s="1435"/>
      <c r="U65" s="1436"/>
      <c r="V65" s="624"/>
      <c r="W65" s="623"/>
      <c r="X65" s="1467"/>
      <c r="Y65" s="627"/>
      <c r="Z65" s="1464" t="s">
        <v>35</v>
      </c>
      <c r="AA65" s="1465"/>
      <c r="AB65" s="1465"/>
      <c r="AC65" s="1465"/>
      <c r="AD65" s="1465"/>
      <c r="AE65" s="628"/>
      <c r="AF65" s="530"/>
      <c r="AG65" s="1299" t="s">
        <v>3</v>
      </c>
      <c r="AH65" s="631" t="s">
        <v>650</v>
      </c>
      <c r="AI65" s="632"/>
      <c r="AJ65" s="531"/>
      <c r="AK65" s="379"/>
      <c r="AL65" s="377"/>
      <c r="AM65" s="517"/>
      <c r="AN65" s="623"/>
      <c r="AO65" s="1784"/>
      <c r="AP65" s="531"/>
      <c r="AQ65" s="1299" t="s">
        <v>2</v>
      </c>
      <c r="AR65" s="631" t="s">
        <v>650</v>
      </c>
      <c r="AS65" s="632"/>
      <c r="AT65" s="632"/>
      <c r="AU65" s="531"/>
      <c r="AV65" s="379"/>
      <c r="AW65" s="377"/>
      <c r="AX65" s="624"/>
      <c r="AY65" s="623"/>
      <c r="AZ65" s="1779"/>
      <c r="BA65" s="1779"/>
      <c r="BB65" s="1779"/>
      <c r="BC65" s="1389"/>
      <c r="BD65" s="1262"/>
      <c r="BE65" s="1262"/>
      <c r="BF65" s="1262"/>
      <c r="BG65" s="1262"/>
      <c r="BH65" s="1263"/>
    </row>
    <row r="66" spans="2:60" ht="19.5" customHeight="1">
      <c r="B66" s="1628"/>
      <c r="C66" s="1281"/>
      <c r="D66" s="633"/>
      <c r="E66" s="1465"/>
      <c r="F66" s="1465"/>
      <c r="G66" s="1465"/>
      <c r="H66" s="1465"/>
      <c r="I66" s="1465"/>
      <c r="J66" s="634" ph="1"/>
      <c r="K66" s="635"/>
      <c r="L66" s="1300"/>
      <c r="M66" s="636" t="s">
        <v>651</v>
      </c>
      <c r="N66" s="637"/>
      <c r="O66" s="377"/>
      <c r="P66" s="638"/>
      <c r="Q66" s="377"/>
      <c r="R66" s="582"/>
      <c r="S66" s="377"/>
      <c r="T66" s="1435"/>
      <c r="U66" s="1436"/>
      <c r="V66" s="624"/>
      <c r="W66" s="639"/>
      <c r="X66" s="1467"/>
      <c r="Y66" s="633"/>
      <c r="Z66" s="1465"/>
      <c r="AA66" s="1465"/>
      <c r="AB66" s="1465"/>
      <c r="AC66" s="1465"/>
      <c r="AD66" s="1465"/>
      <c r="AE66" s="634" ph="1"/>
      <c r="AF66" s="635"/>
      <c r="AG66" s="1300"/>
      <c r="AH66" s="636" t="s">
        <v>652</v>
      </c>
      <c r="AI66" s="637"/>
      <c r="AJ66" s="377"/>
      <c r="AK66" s="638"/>
      <c r="AL66" s="377"/>
      <c r="AM66" s="517"/>
      <c r="AN66" s="639"/>
      <c r="AO66" s="1784"/>
      <c r="AP66" s="640"/>
      <c r="AQ66" s="1300"/>
      <c r="AR66" s="636" t="s">
        <v>652</v>
      </c>
      <c r="AS66" s="637"/>
      <c r="AT66" s="637"/>
      <c r="AU66" s="377"/>
      <c r="AV66" s="638"/>
      <c r="AW66" s="377"/>
      <c r="AX66" s="624"/>
      <c r="AY66" s="639"/>
      <c r="AZ66" s="1779"/>
      <c r="BA66" s="1779"/>
      <c r="BB66" s="1779"/>
      <c r="BC66" s="1389"/>
      <c r="BD66" s="1262"/>
      <c r="BE66" s="1262"/>
      <c r="BF66" s="1262"/>
      <c r="BG66" s="1262"/>
      <c r="BH66" s="1263"/>
    </row>
    <row r="67" spans="2:60" ht="19.5" customHeight="1">
      <c r="B67" s="1628"/>
      <c r="C67" s="1281"/>
      <c r="D67" s="641"/>
      <c r="E67" s="642"/>
      <c r="F67" s="580"/>
      <c r="G67" s="580"/>
      <c r="H67" s="580"/>
      <c r="I67" s="580"/>
      <c r="J67" s="643"/>
      <c r="K67" s="635"/>
      <c r="L67" s="644"/>
      <c r="M67" s="632"/>
      <c r="N67" s="632"/>
      <c r="O67" s="377"/>
      <c r="P67" s="377"/>
      <c r="Q67" s="377"/>
      <c r="R67" s="377"/>
      <c r="S67" s="377"/>
      <c r="T67" s="377"/>
      <c r="U67" s="377"/>
      <c r="V67" s="624"/>
      <c r="W67" s="639"/>
      <c r="X67" s="1467"/>
      <c r="Y67" s="641"/>
      <c r="Z67" s="642"/>
      <c r="AA67" s="580"/>
      <c r="AB67" s="580"/>
      <c r="AC67" s="580"/>
      <c r="AD67" s="580"/>
      <c r="AE67" s="643"/>
      <c r="AF67" s="635"/>
      <c r="AG67" s="644"/>
      <c r="AH67" s="632"/>
      <c r="AI67" s="632"/>
      <c r="AJ67" s="377"/>
      <c r="AK67" s="377"/>
      <c r="AL67" s="377"/>
      <c r="AM67" s="377"/>
      <c r="AN67" s="639"/>
      <c r="AO67" s="1784"/>
      <c r="AP67" s="640"/>
      <c r="AQ67" s="644"/>
      <c r="AR67" s="632"/>
      <c r="AS67" s="632"/>
      <c r="AT67" s="632"/>
      <c r="AU67" s="377"/>
      <c r="AV67" s="377"/>
      <c r="AW67" s="377"/>
      <c r="AX67" s="624"/>
      <c r="AY67" s="639"/>
      <c r="AZ67" s="1779"/>
      <c r="BA67" s="1779"/>
      <c r="BB67" s="1779"/>
      <c r="BC67" s="1389"/>
      <c r="BD67" s="1262"/>
      <c r="BE67" s="1262"/>
      <c r="BF67" s="1262"/>
      <c r="BG67" s="1262"/>
      <c r="BH67" s="1263"/>
    </row>
    <row r="68" spans="2:60" ht="19.5" customHeight="1">
      <c r="B68" s="1628"/>
      <c r="C68" s="1281"/>
      <c r="D68" s="645"/>
      <c r="E68" s="646"/>
      <c r="F68" s="646"/>
      <c r="G68" s="646"/>
      <c r="H68" s="646"/>
      <c r="I68" s="646"/>
      <c r="J68" s="646"/>
      <c r="K68" s="647" t="s">
        <v>22</v>
      </c>
      <c r="L68" s="531"/>
      <c r="M68" s="532"/>
      <c r="N68" s="533"/>
      <c r="O68" s="531"/>
      <c r="P68" s="534"/>
      <c r="Q68" s="534"/>
      <c r="R68" s="534"/>
      <c r="S68" s="534"/>
      <c r="T68" s="534"/>
      <c r="U68" s="534"/>
      <c r="V68" s="579"/>
      <c r="W68" s="623"/>
      <c r="X68" s="1467"/>
      <c r="Y68" s="645"/>
      <c r="Z68" s="646"/>
      <c r="AA68" s="646"/>
      <c r="AB68" s="646"/>
      <c r="AC68" s="646"/>
      <c r="AD68" s="646"/>
      <c r="AE68" s="646"/>
      <c r="AF68" s="647" t="s">
        <v>22</v>
      </c>
      <c r="AG68" s="531"/>
      <c r="AH68" s="532"/>
      <c r="AI68" s="533"/>
      <c r="AJ68" s="531"/>
      <c r="AK68" s="534"/>
      <c r="AL68" s="534"/>
      <c r="AM68" s="535" t="str">
        <f>IF(AB54="☑","",IF(ISNUMBER(AM69),"","必要な数値が入力されていません"))</f>
        <v>必要な数値が入力されていません</v>
      </c>
      <c r="AN68" s="623"/>
      <c r="AO68" s="1784"/>
      <c r="AP68" s="648" t="s">
        <v>22</v>
      </c>
      <c r="AQ68" s="531"/>
      <c r="AR68" s="532"/>
      <c r="AS68" s="533"/>
      <c r="AT68" s="533"/>
      <c r="AU68" s="531"/>
      <c r="AV68" s="534"/>
      <c r="AW68" s="534"/>
      <c r="AX68" s="535" t="str">
        <f>IF(ISNUMBER(AX69),"","必要な数値が入力されていません")</f>
        <v>必要な数値が入力されていません</v>
      </c>
      <c r="AY68" s="649"/>
      <c r="AZ68" s="1779"/>
      <c r="BA68" s="1779"/>
      <c r="BB68" s="1779"/>
      <c r="BC68" s="1389"/>
      <c r="BD68" s="1262"/>
      <c r="BE68" s="1262"/>
      <c r="BF68" s="1262"/>
      <c r="BG68" s="1262"/>
      <c r="BH68" s="1263"/>
    </row>
    <row r="69" spans="2:60" ht="41.1" customHeight="1">
      <c r="B69" s="1628"/>
      <c r="C69" s="1281"/>
      <c r="D69" s="1410"/>
      <c r="E69" s="1411"/>
      <c r="F69" s="1411"/>
      <c r="G69" s="1411"/>
      <c r="H69" s="1411"/>
      <c r="I69" s="1411"/>
      <c r="J69" s="1412"/>
      <c r="K69" s="530"/>
      <c r="L69" s="1270"/>
      <c r="M69" s="1270"/>
      <c r="N69" s="1270"/>
      <c r="O69" s="1270"/>
      <c r="P69" s="1270"/>
      <c r="Q69" s="534"/>
      <c r="R69" s="534"/>
      <c r="S69" s="534"/>
      <c r="T69" s="534"/>
      <c r="U69" s="1312">
        <f>IF(K55="☑",5,IF(O63&gt;=50,5,IF(OR(O63&gt;=30,L65="☑"),3,0)))</f>
        <v>5</v>
      </c>
      <c r="V69" s="1313"/>
      <c r="W69" s="619"/>
      <c r="X69" s="1467"/>
      <c r="Y69" s="1410"/>
      <c r="Z69" s="1411"/>
      <c r="AA69" s="1411"/>
      <c r="AB69" s="1411"/>
      <c r="AC69" s="1411"/>
      <c r="AD69" s="1411"/>
      <c r="AE69" s="1412"/>
      <c r="AF69" s="530"/>
      <c r="AG69" s="1270"/>
      <c r="AH69" s="1270"/>
      <c r="AI69" s="1270"/>
      <c r="AJ69" s="1270"/>
      <c r="AK69" s="1270"/>
      <c r="AL69" s="534"/>
      <c r="AM69" s="872" t="str">
        <f>IF(AF55="☑",5,IF(AJ63="-","-",IF(AJ63&gt;=50,5,IF(OR(AJ63&gt;=30,AG65="☑"),3,0))))</f>
        <v>-</v>
      </c>
      <c r="AN69" s="619"/>
      <c r="AO69" s="1784"/>
      <c r="AP69" s="531"/>
      <c r="AQ69" s="531"/>
      <c r="AR69" s="1775"/>
      <c r="AS69" s="1776"/>
      <c r="AT69" s="1776"/>
      <c r="AU69" s="1776"/>
      <c r="AV69" s="1776"/>
      <c r="AW69" s="534"/>
      <c r="AX69" s="870" t="str">
        <f>IF(AS54="☑",AM69,IF(AP55="☑",5,IF(AU63="-","-",IF(AU63&gt;=50,5,IF(OR(AU63&gt;=30,AQ65="☑"),3,0)))))</f>
        <v>-</v>
      </c>
      <c r="AY69" s="653"/>
      <c r="AZ69" s="1779"/>
      <c r="BA69" s="1779"/>
      <c r="BB69" s="1779"/>
      <c r="BC69" s="1389"/>
      <c r="BD69" s="1262"/>
      <c r="BE69" s="1262"/>
      <c r="BF69" s="1262"/>
      <c r="BG69" s="1262"/>
      <c r="BH69" s="1263"/>
    </row>
    <row r="70" spans="2:60" ht="15" customHeight="1" thickBot="1">
      <c r="B70" s="1629"/>
      <c r="C70" s="1613"/>
      <c r="D70" s="1469"/>
      <c r="E70" s="1470"/>
      <c r="F70" s="1470"/>
      <c r="G70" s="1470"/>
      <c r="H70" s="1470"/>
      <c r="I70" s="1470"/>
      <c r="J70" s="1471"/>
      <c r="K70" s="656"/>
      <c r="L70" s="657"/>
      <c r="M70" s="658"/>
      <c r="N70" s="658"/>
      <c r="O70" s="658"/>
      <c r="P70" s="658"/>
      <c r="Q70" s="658"/>
      <c r="R70" s="658"/>
      <c r="S70" s="658"/>
      <c r="T70" s="658"/>
      <c r="U70" s="543"/>
      <c r="V70" s="482" t="s">
        <v>1</v>
      </c>
      <c r="W70" s="659"/>
      <c r="X70" s="1468"/>
      <c r="Y70" s="1469"/>
      <c r="Z70" s="1470"/>
      <c r="AA70" s="1470"/>
      <c r="AB70" s="1470"/>
      <c r="AC70" s="1470"/>
      <c r="AD70" s="1470"/>
      <c r="AE70" s="1471"/>
      <c r="AF70" s="656"/>
      <c r="AG70" s="657"/>
      <c r="AH70" s="658"/>
      <c r="AI70" s="658"/>
      <c r="AJ70" s="658"/>
      <c r="AK70" s="658"/>
      <c r="AL70" s="658"/>
      <c r="AM70" s="482" t="s">
        <v>1</v>
      </c>
      <c r="AN70" s="659"/>
      <c r="AO70" s="1785"/>
      <c r="AP70" s="657"/>
      <c r="AQ70" s="657"/>
      <c r="AR70" s="658"/>
      <c r="AS70" s="658"/>
      <c r="AT70" s="658"/>
      <c r="AU70" s="658"/>
      <c r="AV70" s="658"/>
      <c r="AW70" s="658"/>
      <c r="AX70" s="482" t="s">
        <v>1</v>
      </c>
      <c r="AY70" s="660"/>
      <c r="AZ70" s="1780"/>
      <c r="BA70" s="1780"/>
      <c r="BB70" s="1780"/>
      <c r="BC70" s="661"/>
      <c r="BD70" s="662"/>
      <c r="BE70" s="662"/>
      <c r="BF70" s="662"/>
      <c r="BG70" s="662"/>
      <c r="BH70" s="663"/>
    </row>
    <row r="71" spans="2:60" ht="29.25" customHeight="1">
      <c r="B71" s="1316" t="s">
        <v>696</v>
      </c>
      <c r="C71" s="1287" t="s">
        <v>5</v>
      </c>
      <c r="D71" s="1336" t="s">
        <v>376</v>
      </c>
      <c r="E71" s="1557"/>
      <c r="F71" s="1557"/>
      <c r="G71" s="1557"/>
      <c r="H71" s="1557"/>
      <c r="I71" s="1557"/>
      <c r="J71" s="1558"/>
      <c r="K71" s="888" t="s">
        <v>694</v>
      </c>
      <c r="L71" s="889"/>
      <c r="M71" s="664"/>
      <c r="N71" s="664"/>
      <c r="O71" s="664"/>
      <c r="P71" s="664"/>
      <c r="Q71" s="664"/>
      <c r="R71" s="664"/>
      <c r="S71" s="664"/>
      <c r="T71" s="664"/>
      <c r="U71" s="664"/>
      <c r="V71" s="665"/>
      <c r="W71" s="666"/>
      <c r="X71" s="1461" t="s">
        <v>5</v>
      </c>
      <c r="Y71" s="1336" t="s">
        <v>376</v>
      </c>
      <c r="Z71" s="1557"/>
      <c r="AA71" s="1557"/>
      <c r="AB71" s="1557"/>
      <c r="AC71" s="1557"/>
      <c r="AD71" s="1557"/>
      <c r="AE71" s="1558"/>
      <c r="AF71" s="888"/>
      <c r="AG71" s="889"/>
      <c r="AH71" s="664"/>
      <c r="AI71" s="664"/>
      <c r="AJ71" s="664"/>
      <c r="AK71" s="664"/>
      <c r="AL71" s="664"/>
      <c r="AM71" s="664"/>
      <c r="AN71" s="666"/>
      <c r="AO71" s="1772" t="s">
        <v>73</v>
      </c>
      <c r="AP71" s="1188" t="s">
        <v>3</v>
      </c>
      <c r="AQ71" s="667"/>
      <c r="AR71" s="668"/>
      <c r="AS71" s="298" t="s">
        <v>3</v>
      </c>
      <c r="AT71" s="596" t="s">
        <v>642</v>
      </c>
      <c r="AU71" s="669"/>
      <c r="AV71" s="668"/>
      <c r="AW71" s="668"/>
      <c r="AX71" s="670"/>
      <c r="AY71" s="907">
        <f>IF(AS71="□",1,IF(AS71="☑",3,5))</f>
        <v>1</v>
      </c>
      <c r="AZ71" s="671"/>
      <c r="BA71" s="671"/>
      <c r="BB71" s="671"/>
      <c r="BC71" s="734" t="s">
        <v>666</v>
      </c>
      <c r="BD71" s="735"/>
      <c r="BE71" s="735"/>
      <c r="BF71" s="672"/>
      <c r="BG71" s="672"/>
      <c r="BH71" s="890"/>
    </row>
    <row r="72" spans="2:60" ht="28.5" customHeight="1">
      <c r="B72" s="1317"/>
      <c r="C72" s="1288"/>
      <c r="D72" s="1445"/>
      <c r="E72" s="1445"/>
      <c r="F72" s="1445"/>
      <c r="G72" s="1445"/>
      <c r="H72" s="1445"/>
      <c r="I72" s="1445"/>
      <c r="J72" s="1446"/>
      <c r="K72" s="311" t="s">
        <v>3</v>
      </c>
      <c r="L72" s="380" t="s">
        <v>375</v>
      </c>
      <c r="M72" s="504"/>
      <c r="N72" s="504"/>
      <c r="O72" s="504"/>
      <c r="P72" s="504"/>
      <c r="Q72" s="504"/>
      <c r="R72" s="504"/>
      <c r="S72" s="1341" t="s">
        <v>648</v>
      </c>
      <c r="T72" s="1334"/>
      <c r="U72" s="1334"/>
      <c r="V72" s="1335"/>
      <c r="W72" s="674"/>
      <c r="X72" s="1462"/>
      <c r="Y72" s="1445"/>
      <c r="Z72" s="1445"/>
      <c r="AA72" s="1445"/>
      <c r="AB72" s="1445"/>
      <c r="AC72" s="1445"/>
      <c r="AD72" s="1445"/>
      <c r="AE72" s="1446"/>
      <c r="AF72" s="311" t="s">
        <v>3</v>
      </c>
      <c r="AG72" s="380" t="s">
        <v>375</v>
      </c>
      <c r="AH72" s="504"/>
      <c r="AI72" s="504"/>
      <c r="AJ72" s="504"/>
      <c r="AK72" s="504"/>
      <c r="AL72" s="504"/>
      <c r="AM72" s="504"/>
      <c r="AN72" s="674"/>
      <c r="AO72" s="1773"/>
      <c r="AP72" s="310" t="s">
        <v>3</v>
      </c>
      <c r="AQ72" s="380" t="s">
        <v>375</v>
      </c>
      <c r="AR72" s="504"/>
      <c r="AS72" s="504"/>
      <c r="AT72" s="504"/>
      <c r="AU72" s="504"/>
      <c r="AV72" s="504"/>
      <c r="AW72" s="504"/>
      <c r="AX72" s="505"/>
      <c r="AY72" s="676"/>
      <c r="AZ72" s="1398">
        <f>U87</f>
        <v>10</v>
      </c>
      <c r="BA72" s="1398" t="str">
        <f>IF($X$19="□","",AM87)</f>
        <v>-</v>
      </c>
      <c r="BB72" s="1398" t="str">
        <f>IF($AO$19="□","",AX87)</f>
        <v>-</v>
      </c>
      <c r="BC72" s="1145"/>
      <c r="BD72" s="1185" t="str">
        <f>IF(AS71="☑",AG83&amp;"受診率が30%未満でも受診勧奨の実績等がある",AQ83&amp;"受診率が30%未満でも受診勧奨の実績等がある")</f>
        <v>□受診率が30%未満でも受診勧奨の実績等がある</v>
      </c>
      <c r="BE72" s="1140"/>
      <c r="BF72" s="1140"/>
      <c r="BG72" s="1140"/>
      <c r="BH72" s="1141"/>
    </row>
    <row r="73" spans="2:60" ht="28.5" customHeight="1">
      <c r="B73" s="1317"/>
      <c r="C73" s="1288"/>
      <c r="D73" s="1445"/>
      <c r="E73" s="1445"/>
      <c r="F73" s="1445"/>
      <c r="G73" s="1445"/>
      <c r="H73" s="1445"/>
      <c r="I73" s="1445"/>
      <c r="J73" s="1446"/>
      <c r="K73" s="891"/>
      <c r="L73" s="1565" t="s">
        <v>431</v>
      </c>
      <c r="M73" s="1566"/>
      <c r="N73" s="1566"/>
      <c r="O73" s="1566"/>
      <c r="P73" s="1566"/>
      <c r="Q73" s="1566"/>
      <c r="R73" s="1567"/>
      <c r="S73" s="504"/>
      <c r="T73" s="1568"/>
      <c r="U73" s="1304"/>
      <c r="V73" s="505"/>
      <c r="W73" s="674"/>
      <c r="X73" s="1462"/>
      <c r="Y73" s="1445"/>
      <c r="Z73" s="1445"/>
      <c r="AA73" s="1445"/>
      <c r="AB73" s="1445"/>
      <c r="AC73" s="1445"/>
      <c r="AD73" s="1445"/>
      <c r="AE73" s="1446"/>
      <c r="AF73" s="891"/>
      <c r="AG73" s="1565" t="s">
        <v>431</v>
      </c>
      <c r="AH73" s="1566"/>
      <c r="AI73" s="1566"/>
      <c r="AJ73" s="1566"/>
      <c r="AK73" s="1566"/>
      <c r="AL73" s="1566"/>
      <c r="AM73" s="1567"/>
      <c r="AN73" s="674"/>
      <c r="AO73" s="1773"/>
      <c r="AP73" s="675"/>
      <c r="AQ73" s="1565" t="s">
        <v>431</v>
      </c>
      <c r="AR73" s="1566"/>
      <c r="AS73" s="1566"/>
      <c r="AT73" s="1566"/>
      <c r="AU73" s="1566"/>
      <c r="AV73" s="1566"/>
      <c r="AW73" s="1566"/>
      <c r="AX73" s="1786"/>
      <c r="AY73" s="676"/>
      <c r="AZ73" s="1398"/>
      <c r="BA73" s="1398"/>
      <c r="BB73" s="1398"/>
      <c r="BC73" s="1145"/>
      <c r="BD73" s="1146" t="s">
        <v>687</v>
      </c>
      <c r="BE73" s="1147" t="str">
        <f>IF(AND(AY71=1,AP72="☑"),0,IF(AY71=1,AS81,IF(AND(AY71=3,AF72="☑"),0,IF(AY71=3,AI81,AS81))))</f>
        <v>-</v>
      </c>
      <c r="BF73" s="1267" t="str">
        <f>IF(BE73=0,"%",IF(AS71="☑","% ("&amp;AI79&amp;"人/"&amp;AI77&amp;"人)","% ("&amp;AS79&amp;"人/"&amp;AS77&amp;"人)"))</f>
        <v>% (人/人)</v>
      </c>
      <c r="BG73" s="1267"/>
      <c r="BH73" s="1268"/>
    </row>
    <row r="74" spans="2:60" ht="19.5" customHeight="1">
      <c r="B74" s="1317"/>
      <c r="C74" s="1288"/>
      <c r="D74" s="1445"/>
      <c r="E74" s="1445"/>
      <c r="F74" s="1445"/>
      <c r="G74" s="1445"/>
      <c r="H74" s="1445"/>
      <c r="I74" s="1445"/>
      <c r="J74" s="1446"/>
      <c r="K74" s="1408" t="s">
        <v>644</v>
      </c>
      <c r="L74" s="1409"/>
      <c r="M74" s="1409"/>
      <c r="Q74" s="513"/>
      <c r="R74" s="517"/>
      <c r="S74" s="513"/>
      <c r="T74" s="1343"/>
      <c r="U74" s="1344"/>
      <c r="V74" s="514"/>
      <c r="W74" s="677"/>
      <c r="X74" s="1462"/>
      <c r="Y74" s="1445"/>
      <c r="Z74" s="1445"/>
      <c r="AA74" s="1445"/>
      <c r="AB74" s="1445"/>
      <c r="AC74" s="1445"/>
      <c r="AD74" s="1445"/>
      <c r="AE74" s="1446"/>
      <c r="AF74" s="1408" t="s">
        <v>21</v>
      </c>
      <c r="AG74" s="1409"/>
      <c r="AH74" s="1409"/>
      <c r="AI74" s="379"/>
      <c r="AJ74" s="379"/>
      <c r="AK74" s="379"/>
      <c r="AL74" s="513"/>
      <c r="AM74" s="517"/>
      <c r="AN74" s="677"/>
      <c r="AO74" s="1773"/>
      <c r="AP74" s="1787" t="s">
        <v>21</v>
      </c>
      <c r="AQ74" s="1409"/>
      <c r="AR74" s="1409"/>
      <c r="AS74" s="379"/>
      <c r="AT74" s="379"/>
      <c r="AU74" s="379"/>
      <c r="AV74" s="379"/>
      <c r="AW74" s="513"/>
      <c r="AX74" s="678"/>
      <c r="AY74" s="679"/>
      <c r="AZ74" s="1523"/>
      <c r="BA74" s="1523"/>
      <c r="BB74" s="1523"/>
      <c r="BC74" s="1145"/>
      <c r="BD74" s="1258" t="str">
        <f>"受診率より"&amp;AX87&amp;"点"</f>
        <v>受診率より-点</v>
      </c>
      <c r="BE74" s="1259"/>
      <c r="BF74" s="1259"/>
      <c r="BG74" s="1259"/>
      <c r="BH74" s="1260"/>
    </row>
    <row r="75" spans="2:60" ht="19.5" customHeight="1">
      <c r="B75" s="1317"/>
      <c r="C75" s="1288"/>
      <c r="D75" s="1445"/>
      <c r="E75" s="1445"/>
      <c r="F75" s="1445"/>
      <c r="G75" s="1445"/>
      <c r="H75" s="1445"/>
      <c r="I75" s="1445"/>
      <c r="J75" s="1446"/>
      <c r="K75" s="504"/>
      <c r="L75" s="515"/>
      <c r="M75" s="18"/>
      <c r="N75" s="516" t="s">
        <v>656</v>
      </c>
      <c r="O75" s="513"/>
      <c r="P75" s="513"/>
      <c r="Q75" s="513"/>
      <c r="R75" s="517"/>
      <c r="S75" s="513"/>
      <c r="T75" s="1343"/>
      <c r="U75" s="1344"/>
      <c r="V75" s="514"/>
      <c r="W75" s="680"/>
      <c r="X75" s="1462"/>
      <c r="Y75" s="1445"/>
      <c r="Z75" s="1445"/>
      <c r="AA75" s="1445"/>
      <c r="AB75" s="1445"/>
      <c r="AC75" s="1445"/>
      <c r="AD75" s="1445"/>
      <c r="AE75" s="1446"/>
      <c r="AF75" s="504"/>
      <c r="AG75" s="515"/>
      <c r="AH75" s="18"/>
      <c r="AI75" s="516" t="s">
        <v>655</v>
      </c>
      <c r="AJ75" s="513"/>
      <c r="AK75" s="513"/>
      <c r="AL75" s="513"/>
      <c r="AM75" s="517"/>
      <c r="AN75" s="680"/>
      <c r="AO75" s="1773"/>
      <c r="AP75" s="681"/>
      <c r="AQ75" s="515"/>
      <c r="AR75" s="18"/>
      <c r="AS75" s="516" t="s">
        <v>656</v>
      </c>
      <c r="AT75" s="516"/>
      <c r="AU75" s="513"/>
      <c r="AV75" s="513"/>
      <c r="AW75" s="513"/>
      <c r="AX75" s="678"/>
      <c r="AY75" s="682"/>
      <c r="AZ75" s="1523"/>
      <c r="BA75" s="1523"/>
      <c r="BB75" s="1523"/>
      <c r="BC75" s="1145"/>
      <c r="BD75" s="1140"/>
      <c r="BE75" s="1140"/>
      <c r="BF75" s="1140"/>
      <c r="BG75" s="1140"/>
      <c r="BH75" s="1141"/>
    </row>
    <row r="76" spans="2:60" ht="19.5" customHeight="1">
      <c r="B76" s="1317"/>
      <c r="C76" s="1288"/>
      <c r="D76" s="1445"/>
      <c r="E76" s="1445"/>
      <c r="F76" s="1445"/>
      <c r="G76" s="1445"/>
      <c r="H76" s="1445"/>
      <c r="I76" s="1445"/>
      <c r="J76" s="1446"/>
      <c r="K76" s="504"/>
      <c r="Q76" s="513"/>
      <c r="R76" s="517"/>
      <c r="S76" s="513"/>
      <c r="T76" s="1343"/>
      <c r="U76" s="1344"/>
      <c r="V76" s="514"/>
      <c r="W76" s="614"/>
      <c r="X76" s="1462"/>
      <c r="Y76" s="1445"/>
      <c r="Z76" s="1445"/>
      <c r="AA76" s="1445"/>
      <c r="AB76" s="1445"/>
      <c r="AC76" s="1445"/>
      <c r="AD76" s="1445"/>
      <c r="AE76" s="1446"/>
      <c r="AF76" s="504"/>
      <c r="AG76" s="379"/>
      <c r="AH76" s="379"/>
      <c r="AI76" s="379"/>
      <c r="AJ76" s="379"/>
      <c r="AK76" s="379"/>
      <c r="AL76" s="513"/>
      <c r="AM76" s="517"/>
      <c r="AN76" s="614"/>
      <c r="AO76" s="1773"/>
      <c r="AP76" s="681"/>
      <c r="AQ76" s="379"/>
      <c r="AR76" s="379"/>
      <c r="AS76" s="379"/>
      <c r="AT76" s="379"/>
      <c r="AU76" s="379"/>
      <c r="AV76" s="379"/>
      <c r="AW76" s="513"/>
      <c r="AX76" s="678"/>
      <c r="AY76" s="892"/>
      <c r="AZ76" s="1523"/>
      <c r="BA76" s="1523"/>
      <c r="BB76" s="1523"/>
      <c r="BC76" s="1388"/>
      <c r="BD76" s="1262"/>
      <c r="BE76" s="1262"/>
      <c r="BF76" s="1262"/>
      <c r="BG76" s="1262"/>
      <c r="BH76" s="1263"/>
    </row>
    <row r="77" spans="2:60" ht="19.5" customHeight="1">
      <c r="B77" s="1317"/>
      <c r="C77" s="1288"/>
      <c r="D77" s="1445"/>
      <c r="E77" s="1445"/>
      <c r="F77" s="1445"/>
      <c r="G77" s="1445"/>
      <c r="H77" s="1445"/>
      <c r="I77" s="1445"/>
      <c r="J77" s="1446"/>
      <c r="K77" s="504"/>
      <c r="L77" s="519"/>
      <c r="M77" s="520" t="s">
        <v>657</v>
      </c>
      <c r="N77" s="1306"/>
      <c r="O77" s="1307"/>
      <c r="P77" s="513" t="s">
        <v>69</v>
      </c>
      <c r="Q77" s="513"/>
      <c r="R77" s="517"/>
      <c r="S77" s="513"/>
      <c r="T77" s="1343"/>
      <c r="U77" s="1344"/>
      <c r="V77" s="514"/>
      <c r="W77" s="492"/>
      <c r="X77" s="1462"/>
      <c r="Y77" s="1445"/>
      <c r="Z77" s="1445"/>
      <c r="AA77" s="1445"/>
      <c r="AB77" s="1445"/>
      <c r="AC77" s="1445"/>
      <c r="AD77" s="1445"/>
      <c r="AE77" s="1446"/>
      <c r="AF77" s="504"/>
      <c r="AG77" s="519"/>
      <c r="AH77" s="520" t="s">
        <v>654</v>
      </c>
      <c r="AI77" s="1306"/>
      <c r="AJ77" s="1307"/>
      <c r="AK77" s="513" t="s">
        <v>69</v>
      </c>
      <c r="AL77" s="513"/>
      <c r="AM77" s="517"/>
      <c r="AN77" s="492"/>
      <c r="AO77" s="1773"/>
      <c r="AP77" s="681"/>
      <c r="AQ77" s="519"/>
      <c r="AR77" s="520" t="s">
        <v>657</v>
      </c>
      <c r="AS77" s="1306"/>
      <c r="AT77" s="1306"/>
      <c r="AU77" s="1307"/>
      <c r="AV77" s="513" t="s">
        <v>69</v>
      </c>
      <c r="AW77" s="513"/>
      <c r="AX77" s="678"/>
      <c r="AY77" s="498"/>
      <c r="AZ77" s="1523"/>
      <c r="BA77" s="1523"/>
      <c r="BB77" s="1523"/>
      <c r="BC77" s="1389"/>
      <c r="BD77" s="1262"/>
      <c r="BE77" s="1262"/>
      <c r="BF77" s="1262"/>
      <c r="BG77" s="1262"/>
      <c r="BH77" s="1263"/>
    </row>
    <row r="78" spans="2:60" ht="19.5" customHeight="1">
      <c r="B78" s="1317"/>
      <c r="C78" s="1288"/>
      <c r="D78" s="646"/>
      <c r="E78" s="1455" t="s">
        <v>367</v>
      </c>
      <c r="F78" s="1456"/>
      <c r="G78" s="1456"/>
      <c r="H78" s="1456"/>
      <c r="I78" s="1457"/>
      <c r="J78" s="683"/>
      <c r="K78" s="504"/>
      <c r="Q78" s="513"/>
      <c r="R78" s="517"/>
      <c r="S78" s="513"/>
      <c r="T78" s="1343"/>
      <c r="U78" s="1344"/>
      <c r="V78" s="514"/>
      <c r="W78" s="614"/>
      <c r="X78" s="1462"/>
      <c r="Y78" s="646"/>
      <c r="Z78" s="1455" t="s">
        <v>367</v>
      </c>
      <c r="AA78" s="1456"/>
      <c r="AB78" s="1456"/>
      <c r="AC78" s="1456"/>
      <c r="AD78" s="1457"/>
      <c r="AE78" s="683"/>
      <c r="AF78" s="504"/>
      <c r="AG78" s="379"/>
      <c r="AH78" s="379"/>
      <c r="AI78" s="379"/>
      <c r="AJ78" s="379"/>
      <c r="AK78" s="379"/>
      <c r="AL78" s="513"/>
      <c r="AM78" s="517"/>
      <c r="AN78" s="614"/>
      <c r="AO78" s="1773"/>
      <c r="AP78" s="681"/>
      <c r="AQ78" s="379"/>
      <c r="AR78" s="379"/>
      <c r="AS78" s="379"/>
      <c r="AT78" s="379"/>
      <c r="AU78" s="379"/>
      <c r="AV78" s="379"/>
      <c r="AW78" s="513"/>
      <c r="AX78" s="678"/>
      <c r="AY78" s="684"/>
      <c r="AZ78" s="1523"/>
      <c r="BA78" s="1523"/>
      <c r="BB78" s="1523"/>
      <c r="BC78" s="1389"/>
      <c r="BD78" s="1262"/>
      <c r="BE78" s="1262"/>
      <c r="BF78" s="1262"/>
      <c r="BG78" s="1262"/>
      <c r="BH78" s="1263"/>
    </row>
    <row r="79" spans="2:60" ht="19.5" customHeight="1">
      <c r="B79" s="1317"/>
      <c r="C79" s="1288"/>
      <c r="D79" s="646"/>
      <c r="E79" s="1458"/>
      <c r="F79" s="1459"/>
      <c r="G79" s="1459"/>
      <c r="H79" s="1459"/>
      <c r="I79" s="1460"/>
      <c r="J79" s="683"/>
      <c r="K79" s="504"/>
      <c r="L79" s="519"/>
      <c r="M79" s="519" t="s">
        <v>660</v>
      </c>
      <c r="N79" s="1306"/>
      <c r="O79" s="1306"/>
      <c r="P79" s="513" t="s">
        <v>69</v>
      </c>
      <c r="Q79" s="513"/>
      <c r="R79" s="517"/>
      <c r="S79" s="513"/>
      <c r="T79" s="1343"/>
      <c r="U79" s="1344"/>
      <c r="V79" s="514"/>
      <c r="W79" s="492"/>
      <c r="X79" s="1462"/>
      <c r="Y79" s="646"/>
      <c r="Z79" s="1458"/>
      <c r="AA79" s="1459"/>
      <c r="AB79" s="1459"/>
      <c r="AC79" s="1459"/>
      <c r="AD79" s="1460"/>
      <c r="AE79" s="683"/>
      <c r="AF79" s="504"/>
      <c r="AG79" s="519"/>
      <c r="AH79" s="519" t="s">
        <v>659</v>
      </c>
      <c r="AI79" s="1306"/>
      <c r="AJ79" s="1306"/>
      <c r="AK79" s="513" t="s">
        <v>69</v>
      </c>
      <c r="AL79" s="513"/>
      <c r="AM79" s="517"/>
      <c r="AN79" s="492"/>
      <c r="AO79" s="1773"/>
      <c r="AP79" s="681"/>
      <c r="AQ79" s="519"/>
      <c r="AR79" s="519" t="s">
        <v>660</v>
      </c>
      <c r="AS79" s="1306"/>
      <c r="AT79" s="1306"/>
      <c r="AU79" s="1306"/>
      <c r="AV79" s="513" t="s">
        <v>69</v>
      </c>
      <c r="AW79" s="513"/>
      <c r="AX79" s="678"/>
      <c r="AY79" s="498"/>
      <c r="AZ79" s="1523"/>
      <c r="BA79" s="1523"/>
      <c r="BB79" s="1523"/>
      <c r="BC79" s="1389"/>
      <c r="BD79" s="1262"/>
      <c r="BE79" s="1262"/>
      <c r="BF79" s="1262"/>
      <c r="BG79" s="1262"/>
      <c r="BH79" s="1263"/>
    </row>
    <row r="80" spans="2:60" ht="19.5" customHeight="1">
      <c r="B80" s="1317"/>
      <c r="C80" s="1288"/>
      <c r="D80" s="646"/>
      <c r="E80" s="1464" t="s">
        <v>34</v>
      </c>
      <c r="F80" s="1465"/>
      <c r="G80" s="1465"/>
      <c r="H80" s="1465"/>
      <c r="I80" s="1465"/>
      <c r="J80" s="683"/>
      <c r="K80" s="504"/>
      <c r="N80" s="525"/>
      <c r="Q80" s="504"/>
      <c r="R80" s="517"/>
      <c r="S80" s="504"/>
      <c r="T80" s="1343"/>
      <c r="U80" s="1344"/>
      <c r="V80" s="505"/>
      <c r="W80" s="492"/>
      <c r="X80" s="1462"/>
      <c r="Y80" s="646"/>
      <c r="Z80" s="1464" t="s">
        <v>34</v>
      </c>
      <c r="AA80" s="1465"/>
      <c r="AB80" s="1465"/>
      <c r="AC80" s="1465"/>
      <c r="AD80" s="1465"/>
      <c r="AE80" s="683"/>
      <c r="AF80" s="504"/>
      <c r="AG80" s="379"/>
      <c r="AH80" s="379"/>
      <c r="AI80" s="525"/>
      <c r="AJ80" s="379"/>
      <c r="AK80" s="379"/>
      <c r="AL80" s="504"/>
      <c r="AM80" s="517"/>
      <c r="AN80" s="492"/>
      <c r="AO80" s="1773"/>
      <c r="AP80" s="681"/>
      <c r="AQ80" s="379"/>
      <c r="AR80" s="379"/>
      <c r="AS80" s="525"/>
      <c r="AT80" s="525"/>
      <c r="AU80" s="379"/>
      <c r="AV80" s="379"/>
      <c r="AW80" s="504"/>
      <c r="AX80" s="678"/>
      <c r="AY80" s="498"/>
      <c r="AZ80" s="1523"/>
      <c r="BA80" s="1523"/>
      <c r="BB80" s="1523"/>
      <c r="BC80" s="1389"/>
      <c r="BD80" s="1262"/>
      <c r="BE80" s="1262"/>
      <c r="BF80" s="1262"/>
      <c r="BG80" s="1262"/>
      <c r="BH80" s="1263"/>
    </row>
    <row r="81" spans="2:60" ht="19.5" customHeight="1">
      <c r="B81" s="1317"/>
      <c r="C81" s="1288"/>
      <c r="D81" s="646"/>
      <c r="E81" s="1465"/>
      <c r="F81" s="1465"/>
      <c r="G81" s="1465"/>
      <c r="H81" s="1465"/>
      <c r="I81" s="1465"/>
      <c r="J81" s="683"/>
      <c r="K81" s="504"/>
      <c r="L81" s="1525" t="s">
        <v>658</v>
      </c>
      <c r="M81" s="1526"/>
      <c r="N81" s="1531" t="str">
        <f>IF(N77=0,"",(N79/N77)*100)</f>
        <v/>
      </c>
      <c r="O81" s="1531"/>
      <c r="P81" s="513" t="s">
        <v>95</v>
      </c>
      <c r="Q81" s="504"/>
      <c r="R81" s="517"/>
      <c r="S81" s="504"/>
      <c r="T81" s="1343"/>
      <c r="U81" s="1344"/>
      <c r="V81" s="505"/>
      <c r="W81" s="614"/>
      <c r="X81" s="1462"/>
      <c r="Y81" s="646"/>
      <c r="Z81" s="1465"/>
      <c r="AA81" s="1465"/>
      <c r="AB81" s="1465"/>
      <c r="AC81" s="1465"/>
      <c r="AD81" s="1465"/>
      <c r="AE81" s="683"/>
      <c r="AF81" s="504"/>
      <c r="AG81" s="1525" t="s">
        <v>658</v>
      </c>
      <c r="AH81" s="1526"/>
      <c r="AI81" s="1531" t="str">
        <f>IF(AI77=0,"-",(AI79/AI77)*100)</f>
        <v>-</v>
      </c>
      <c r="AJ81" s="1531"/>
      <c r="AK81" s="513" t="s">
        <v>95</v>
      </c>
      <c r="AL81" s="504"/>
      <c r="AM81" s="517"/>
      <c r="AN81" s="614"/>
      <c r="AO81" s="1773"/>
      <c r="AP81" s="681"/>
      <c r="AQ81" s="1525" t="s">
        <v>658</v>
      </c>
      <c r="AR81" s="1526"/>
      <c r="AS81" s="1531" t="str">
        <f>IF(AS77=0,"-",(AS79/AS77)*100)</f>
        <v>-</v>
      </c>
      <c r="AT81" s="1531"/>
      <c r="AU81" s="1531"/>
      <c r="AV81" s="513" t="s">
        <v>95</v>
      </c>
      <c r="AW81" s="504"/>
      <c r="AX81" s="678"/>
      <c r="AY81" s="684"/>
      <c r="AZ81" s="1523"/>
      <c r="BA81" s="1523"/>
      <c r="BB81" s="1523"/>
      <c r="BC81" s="1389"/>
      <c r="BD81" s="1262"/>
      <c r="BE81" s="1262"/>
      <c r="BF81" s="1262"/>
      <c r="BG81" s="1262"/>
      <c r="BH81" s="1263"/>
    </row>
    <row r="82" spans="2:60" ht="19.5" customHeight="1">
      <c r="B82" s="1317"/>
      <c r="C82" s="1288"/>
      <c r="D82" s="646"/>
      <c r="E82" s="1464" t="s">
        <v>35</v>
      </c>
      <c r="F82" s="1465"/>
      <c r="G82" s="1465"/>
      <c r="H82" s="1465"/>
      <c r="I82" s="1465"/>
      <c r="J82" s="683"/>
      <c r="K82" s="504"/>
      <c r="L82" s="893" t="s">
        <v>653</v>
      </c>
      <c r="O82" s="529" t="s">
        <v>310</v>
      </c>
      <c r="Q82" s="504"/>
      <c r="R82" s="517"/>
      <c r="S82" s="504"/>
      <c r="T82" s="1343"/>
      <c r="U82" s="1344"/>
      <c r="V82" s="505"/>
      <c r="W82" s="492"/>
      <c r="X82" s="1462"/>
      <c r="Y82" s="646"/>
      <c r="Z82" s="1464" t="s">
        <v>35</v>
      </c>
      <c r="AA82" s="1465"/>
      <c r="AB82" s="1465"/>
      <c r="AC82" s="1465"/>
      <c r="AD82" s="1465"/>
      <c r="AE82" s="683"/>
      <c r="AF82" s="504"/>
      <c r="AG82" s="629" t="s">
        <v>653</v>
      </c>
      <c r="AH82" s="379"/>
      <c r="AI82" s="379"/>
      <c r="AJ82" s="529" t="s">
        <v>310</v>
      </c>
      <c r="AK82" s="379"/>
      <c r="AL82" s="504"/>
      <c r="AM82" s="517"/>
      <c r="AN82" s="492"/>
      <c r="AO82" s="1773"/>
      <c r="AP82" s="681"/>
      <c r="AQ82" s="629" t="s">
        <v>653</v>
      </c>
      <c r="AR82" s="379"/>
      <c r="AS82" s="379"/>
      <c r="AT82" s="379"/>
      <c r="AU82" s="529" t="s">
        <v>310</v>
      </c>
      <c r="AV82" s="379"/>
      <c r="AW82" s="504"/>
      <c r="AX82" s="505"/>
      <c r="AY82" s="498"/>
      <c r="AZ82" s="1523"/>
      <c r="BA82" s="1523"/>
      <c r="BB82" s="1523"/>
      <c r="BC82" s="1389"/>
      <c r="BD82" s="1262"/>
      <c r="BE82" s="1262"/>
      <c r="BF82" s="1262"/>
      <c r="BG82" s="1262"/>
      <c r="BH82" s="1263"/>
    </row>
    <row r="83" spans="2:60" ht="19.5" customHeight="1">
      <c r="B83" s="1317"/>
      <c r="C83" s="1288"/>
      <c r="D83" s="646"/>
      <c r="E83" s="1465"/>
      <c r="F83" s="1465"/>
      <c r="G83" s="1465"/>
      <c r="H83" s="1465"/>
      <c r="I83" s="1465"/>
      <c r="J83" s="683"/>
      <c r="K83" s="504"/>
      <c r="L83" s="1522" t="s">
        <v>3</v>
      </c>
      <c r="M83" s="631" t="s">
        <v>432</v>
      </c>
      <c r="O83" s="529"/>
      <c r="Q83" s="504"/>
      <c r="R83" s="517"/>
      <c r="S83" s="504"/>
      <c r="T83" s="1343"/>
      <c r="U83" s="1344"/>
      <c r="V83" s="505"/>
      <c r="W83" s="492"/>
      <c r="X83" s="1462"/>
      <c r="Y83" s="646"/>
      <c r="Z83" s="1465"/>
      <c r="AA83" s="1465"/>
      <c r="AB83" s="1465"/>
      <c r="AC83" s="1465"/>
      <c r="AD83" s="1465"/>
      <c r="AE83" s="683"/>
      <c r="AF83" s="504"/>
      <c r="AG83" s="1522" t="s">
        <v>3</v>
      </c>
      <c r="AH83" s="631" t="s">
        <v>432</v>
      </c>
      <c r="AI83" s="379"/>
      <c r="AJ83" s="529"/>
      <c r="AK83" s="379"/>
      <c r="AL83" s="504"/>
      <c r="AM83" s="517"/>
      <c r="AN83" s="492"/>
      <c r="AO83" s="1773"/>
      <c r="AP83" s="681"/>
      <c r="AQ83" s="1522" t="s">
        <v>3</v>
      </c>
      <c r="AR83" s="631" t="s">
        <v>432</v>
      </c>
      <c r="AS83" s="379"/>
      <c r="AT83" s="379"/>
      <c r="AU83" s="529"/>
      <c r="AV83" s="379"/>
      <c r="AW83" s="504"/>
      <c r="AX83" s="505"/>
      <c r="AY83" s="498"/>
      <c r="AZ83" s="1523"/>
      <c r="BA83" s="1523"/>
      <c r="BB83" s="1523"/>
      <c r="BC83" s="1389"/>
      <c r="BD83" s="1262"/>
      <c r="BE83" s="1262"/>
      <c r="BF83" s="1262"/>
      <c r="BG83" s="1262"/>
      <c r="BH83" s="1263"/>
    </row>
    <row r="84" spans="2:60" ht="19.5" customHeight="1">
      <c r="B84" s="1317"/>
      <c r="C84" s="1288"/>
      <c r="D84" s="646"/>
      <c r="E84" s="642"/>
      <c r="F84" s="651"/>
      <c r="G84" s="651"/>
      <c r="H84" s="651"/>
      <c r="I84" s="651"/>
      <c r="J84" s="683"/>
      <c r="K84" s="504"/>
      <c r="L84" s="1507"/>
      <c r="M84" s="894" t="s">
        <v>663</v>
      </c>
      <c r="O84" s="529"/>
      <c r="Q84" s="504"/>
      <c r="R84" s="517"/>
      <c r="S84" s="504"/>
      <c r="T84" s="1343"/>
      <c r="U84" s="1344"/>
      <c r="V84" s="505"/>
      <c r="W84" s="492"/>
      <c r="X84" s="1462"/>
      <c r="Y84" s="646"/>
      <c r="Z84" s="642"/>
      <c r="AA84" s="651"/>
      <c r="AB84" s="651"/>
      <c r="AC84" s="651"/>
      <c r="AD84" s="651"/>
      <c r="AE84" s="683"/>
      <c r="AF84" s="504"/>
      <c r="AG84" s="1507"/>
      <c r="AH84" s="644" t="s">
        <v>791</v>
      </c>
      <c r="AI84" s="379"/>
      <c r="AJ84" s="529"/>
      <c r="AK84" s="379"/>
      <c r="AL84" s="504"/>
      <c r="AM84" s="517"/>
      <c r="AN84" s="492"/>
      <c r="AO84" s="1773"/>
      <c r="AP84" s="681"/>
      <c r="AQ84" s="1507"/>
      <c r="AR84" s="644" t="s">
        <v>791</v>
      </c>
      <c r="AS84" s="379"/>
      <c r="AT84" s="379"/>
      <c r="AU84" s="529"/>
      <c r="AV84" s="379"/>
      <c r="AW84" s="504"/>
      <c r="AX84" s="505"/>
      <c r="AY84" s="498"/>
      <c r="AZ84" s="1523"/>
      <c r="BA84" s="1523"/>
      <c r="BB84" s="1523"/>
      <c r="BC84" s="1389"/>
      <c r="BD84" s="1262"/>
      <c r="BE84" s="1262"/>
      <c r="BF84" s="1262"/>
      <c r="BG84" s="1262"/>
      <c r="BH84" s="1263"/>
    </row>
    <row r="85" spans="2:60" ht="19.5" customHeight="1">
      <c r="B85" s="1317"/>
      <c r="C85" s="1288"/>
      <c r="D85" s="646"/>
      <c r="E85" s="651"/>
      <c r="F85" s="651"/>
      <c r="G85" s="651"/>
      <c r="H85" s="651"/>
      <c r="I85" s="651"/>
      <c r="J85" s="683"/>
      <c r="K85" s="685"/>
      <c r="L85" s="891"/>
      <c r="M85" s="895"/>
      <c r="N85" s="380"/>
      <c r="O85" s="582"/>
      <c r="P85" s="582"/>
      <c r="Q85" s="582"/>
      <c r="R85" s="582"/>
      <c r="S85" s="582"/>
      <c r="T85" s="896"/>
      <c r="U85" s="896"/>
      <c r="V85" s="624"/>
      <c r="W85" s="492"/>
      <c r="X85" s="1462"/>
      <c r="Y85" s="646"/>
      <c r="Z85" s="651"/>
      <c r="AA85" s="651"/>
      <c r="AB85" s="651"/>
      <c r="AC85" s="651"/>
      <c r="AD85" s="651"/>
      <c r="AE85" s="683"/>
      <c r="AF85" s="685"/>
      <c r="AG85" s="891"/>
      <c r="AH85" s="636"/>
      <c r="AJ85" s="582"/>
      <c r="AK85" s="582"/>
      <c r="AL85" s="582"/>
      <c r="AM85" s="582"/>
      <c r="AN85" s="492"/>
      <c r="AO85" s="1773"/>
      <c r="AP85" s="686"/>
      <c r="AQ85" s="891"/>
      <c r="AR85" s="636"/>
      <c r="AU85" s="582"/>
      <c r="AV85" s="582"/>
      <c r="AW85" s="582"/>
      <c r="AX85" s="678"/>
      <c r="AY85" s="498"/>
      <c r="AZ85" s="1523"/>
      <c r="BA85" s="1523"/>
      <c r="BB85" s="1523"/>
      <c r="BC85" s="1389"/>
      <c r="BD85" s="1262"/>
      <c r="BE85" s="1262"/>
      <c r="BF85" s="1262"/>
      <c r="BG85" s="1262"/>
      <c r="BH85" s="1263"/>
    </row>
    <row r="86" spans="2:60" ht="19.5" customHeight="1">
      <c r="B86" s="1317"/>
      <c r="C86" s="1288"/>
      <c r="D86" s="645"/>
      <c r="E86" s="580"/>
      <c r="F86" s="580"/>
      <c r="G86" s="580"/>
      <c r="H86" s="580"/>
      <c r="I86" s="580"/>
      <c r="J86" s="646"/>
      <c r="K86" s="647" t="s">
        <v>22</v>
      </c>
      <c r="L86" s="531"/>
      <c r="M86" s="532"/>
      <c r="N86" s="533"/>
      <c r="O86" s="531"/>
      <c r="P86" s="534"/>
      <c r="Q86" s="534"/>
      <c r="R86" s="534"/>
      <c r="S86" s="534"/>
      <c r="T86" s="534"/>
      <c r="U86" s="534"/>
      <c r="V86" s="535" t="str">
        <f>IF(K72="☑","採点対象外","")</f>
        <v/>
      </c>
      <c r="W86" s="687"/>
      <c r="X86" s="1462"/>
      <c r="Y86" s="645"/>
      <c r="Z86" s="580"/>
      <c r="AA86" s="580"/>
      <c r="AB86" s="580"/>
      <c r="AC86" s="580"/>
      <c r="AD86" s="580"/>
      <c r="AE86" s="646"/>
      <c r="AF86" s="647" t="s">
        <v>22</v>
      </c>
      <c r="AG86" s="531"/>
      <c r="AH86" s="532"/>
      <c r="AI86" s="533"/>
      <c r="AJ86" s="531"/>
      <c r="AK86" s="534"/>
      <c r="AL86" s="534"/>
      <c r="AM86" s="535" t="str">
        <f>IF(AF72="☑","採点対象外",IF(ISNUMBER(AM87),"","必要な数値が入力されていません"))</f>
        <v>必要な数値が入力されていません</v>
      </c>
      <c r="AN86" s="687"/>
      <c r="AO86" s="1773"/>
      <c r="AP86" s="688" t="s">
        <v>22</v>
      </c>
      <c r="AQ86" s="531"/>
      <c r="AR86" s="532"/>
      <c r="AS86" s="533"/>
      <c r="AT86" s="533"/>
      <c r="AU86" s="531"/>
      <c r="AV86" s="534"/>
      <c r="AW86" s="534"/>
      <c r="AX86" s="535" t="str">
        <f>IF(AS71="☑","",IF(AP72="☑","採点対象外",IF(ISNUMBER(AX87),"","必要な数値が入力されていません")))</f>
        <v>必要な数値が入力されていません</v>
      </c>
      <c r="AY86" s="689"/>
      <c r="AZ86" s="1523"/>
      <c r="BA86" s="1523"/>
      <c r="BB86" s="1523"/>
      <c r="BC86" s="1389"/>
      <c r="BD86" s="1262"/>
      <c r="BE86" s="1262"/>
      <c r="BF86" s="1262"/>
      <c r="BG86" s="1262"/>
      <c r="BH86" s="1263"/>
    </row>
    <row r="87" spans="2:60" ht="39.6" customHeight="1">
      <c r="B87" s="1317"/>
      <c r="C87" s="1288"/>
      <c r="D87" s="650"/>
      <c r="E87" s="642"/>
      <c r="F87" s="651"/>
      <c r="G87" s="651"/>
      <c r="H87" s="651"/>
      <c r="I87" s="651"/>
      <c r="J87" s="652"/>
      <c r="K87" s="530"/>
      <c r="L87" s="1270"/>
      <c r="M87" s="1270"/>
      <c r="N87" s="1270"/>
      <c r="O87" s="1270"/>
      <c r="P87" s="1270"/>
      <c r="Q87" s="534"/>
      <c r="R87" s="534"/>
      <c r="S87" s="534"/>
      <c r="T87" s="534"/>
      <c r="U87" s="1312">
        <f>IF(K72="☑","-",IF(N81&gt;=50,10,IF(OR(N81&gt;=30,L83="☑"),5,0)))</f>
        <v>10</v>
      </c>
      <c r="V87" s="1313"/>
      <c r="W87" s="687"/>
      <c r="X87" s="1462"/>
      <c r="Y87" s="650"/>
      <c r="Z87" s="642"/>
      <c r="AA87" s="651"/>
      <c r="AB87" s="651"/>
      <c r="AC87" s="651"/>
      <c r="AD87" s="651"/>
      <c r="AE87" s="652"/>
      <c r="AF87" s="530"/>
      <c r="AG87" s="1270"/>
      <c r="AH87" s="1270"/>
      <c r="AI87" s="1270"/>
      <c r="AJ87" s="1270"/>
      <c r="AK87" s="1270"/>
      <c r="AL87" s="534"/>
      <c r="AM87" s="870" t="str">
        <f>IF(AF72="☑","-",IF(AI81="-","-",IF(AI81&gt;=50,10,IF(OR(AI81&gt;=30,AG83="☑"),5,0))))</f>
        <v>-</v>
      </c>
      <c r="AN87" s="687"/>
      <c r="AO87" s="1773"/>
      <c r="AP87" s="690"/>
      <c r="AQ87" s="531"/>
      <c r="AR87" s="1775"/>
      <c r="AS87" s="1776"/>
      <c r="AT87" s="1776"/>
      <c r="AU87" s="1776"/>
      <c r="AV87" s="1776"/>
      <c r="AW87" s="534"/>
      <c r="AX87" s="870" t="str">
        <f>IF(AS71="☑",AM87,IF(AP72="☑","-",IF(AS81="-","-",IF(AS81&gt;=50,10,IF(OR(AS81&gt;=30,AQ83="☑"),5,0)))))</f>
        <v>-</v>
      </c>
      <c r="AY87" s="689"/>
      <c r="AZ87" s="1523"/>
      <c r="BA87" s="1523"/>
      <c r="BB87" s="1523"/>
      <c r="BC87" s="1389"/>
      <c r="BD87" s="1262"/>
      <c r="BE87" s="1262"/>
      <c r="BF87" s="1262"/>
      <c r="BG87" s="1262"/>
      <c r="BH87" s="1263"/>
    </row>
    <row r="88" spans="2:60" ht="16.5" customHeight="1" thickBot="1">
      <c r="B88" s="1318"/>
      <c r="C88" s="1289"/>
      <c r="D88" s="654"/>
      <c r="E88" s="897"/>
      <c r="F88" s="897"/>
      <c r="G88" s="897"/>
      <c r="H88" s="897"/>
      <c r="I88" s="897"/>
      <c r="J88" s="655"/>
      <c r="K88" s="656"/>
      <c r="L88" s="657"/>
      <c r="M88" s="658"/>
      <c r="N88" s="658"/>
      <c r="O88" s="658"/>
      <c r="P88" s="658"/>
      <c r="Q88" s="658"/>
      <c r="R88" s="658"/>
      <c r="S88" s="658"/>
      <c r="T88" s="658"/>
      <c r="U88" s="543"/>
      <c r="V88" s="482" t="s">
        <v>1</v>
      </c>
      <c r="W88" s="898"/>
      <c r="X88" s="1463"/>
      <c r="Y88" s="654"/>
      <c r="Z88" s="897"/>
      <c r="AA88" s="897"/>
      <c r="AB88" s="897"/>
      <c r="AC88" s="897"/>
      <c r="AD88" s="897"/>
      <c r="AE88" s="655"/>
      <c r="AF88" s="656"/>
      <c r="AG88" s="657"/>
      <c r="AH88" s="658"/>
      <c r="AI88" s="658"/>
      <c r="AJ88" s="658"/>
      <c r="AK88" s="658"/>
      <c r="AL88" s="658"/>
      <c r="AM88" s="482" t="s">
        <v>1</v>
      </c>
      <c r="AN88" s="898"/>
      <c r="AO88" s="1774"/>
      <c r="AP88" s="694"/>
      <c r="AQ88" s="657"/>
      <c r="AR88" s="658"/>
      <c r="AS88" s="658"/>
      <c r="AT88" s="658"/>
      <c r="AU88" s="658"/>
      <c r="AV88" s="658"/>
      <c r="AW88" s="658"/>
      <c r="AX88" s="482" t="s">
        <v>1</v>
      </c>
      <c r="AY88" s="695"/>
      <c r="AZ88" s="1524"/>
      <c r="BA88" s="1524"/>
      <c r="BB88" s="1524"/>
      <c r="BC88" s="696"/>
      <c r="BD88" s="697"/>
      <c r="BE88" s="697"/>
      <c r="BF88" s="697"/>
      <c r="BG88" s="697"/>
      <c r="BH88" s="698"/>
    </row>
    <row r="89" spans="2:60" ht="29.25" customHeight="1">
      <c r="B89" s="1319" t="s">
        <v>697</v>
      </c>
      <c r="C89" s="1283" t="s">
        <v>9</v>
      </c>
      <c r="D89" s="1336" t="s">
        <v>315</v>
      </c>
      <c r="E89" s="1570"/>
      <c r="F89" s="1570"/>
      <c r="G89" s="1570"/>
      <c r="H89" s="1570"/>
      <c r="I89" s="1570"/>
      <c r="J89" s="1571"/>
      <c r="K89" s="899"/>
      <c r="L89" s="889"/>
      <c r="M89" s="889"/>
      <c r="N89" s="889"/>
      <c r="O89" s="664"/>
      <c r="P89" s="900"/>
      <c r="Q89" s="900"/>
      <c r="R89" s="900"/>
      <c r="S89" s="900"/>
      <c r="T89" s="900"/>
      <c r="U89" s="900"/>
      <c r="V89" s="901"/>
      <c r="W89" s="902"/>
      <c r="X89" s="1549" t="s">
        <v>9</v>
      </c>
      <c r="Y89" s="1336" t="s">
        <v>315</v>
      </c>
      <c r="Z89" s="1570"/>
      <c r="AA89" s="1570"/>
      <c r="AB89" s="1570"/>
      <c r="AC89" s="1570"/>
      <c r="AD89" s="1570"/>
      <c r="AE89" s="1571"/>
      <c r="AF89" s="314" t="s">
        <v>2</v>
      </c>
      <c r="AG89" s="730" t="s">
        <v>36</v>
      </c>
      <c r="AH89" s="889"/>
      <c r="AI89" s="889"/>
      <c r="AJ89" s="664"/>
      <c r="AK89" s="900"/>
      <c r="AL89" s="900"/>
      <c r="AM89" s="900"/>
      <c r="AN89" s="902"/>
      <c r="AO89" s="1681" t="s">
        <v>77</v>
      </c>
      <c r="AP89" s="22" t="s">
        <v>3</v>
      </c>
      <c r="AQ89" s="667" t="s">
        <v>50</v>
      </c>
      <c r="AR89" s="668"/>
      <c r="AS89" s="298" t="s">
        <v>3</v>
      </c>
      <c r="AT89" s="596" t="s">
        <v>642</v>
      </c>
      <c r="AU89" s="668"/>
      <c r="AV89" s="731"/>
      <c r="AW89" s="731"/>
      <c r="AX89" s="732"/>
      <c r="AY89" s="903">
        <f>IF(AND(AP89="□",AS89="□"),1,IF(AND(AP89="☑",AS89="☑"),5,IF(AND(AS89="☑",AF89="☑"),2,IF(AND(AS89="☑",AF89="□"),3,IF(AP89="☑",4,5)))))</f>
        <v>1</v>
      </c>
      <c r="AZ89" s="904"/>
      <c r="BA89" s="904"/>
      <c r="BB89" s="904"/>
      <c r="BC89" s="734" t="s">
        <v>666</v>
      </c>
      <c r="BD89" s="735"/>
      <c r="BE89" s="735"/>
      <c r="BF89" s="905"/>
      <c r="BG89" s="905"/>
      <c r="BH89" s="906"/>
    </row>
    <row r="90" spans="2:60" ht="29.25" customHeight="1">
      <c r="B90" s="1320"/>
      <c r="C90" s="1284"/>
      <c r="D90" s="1304"/>
      <c r="E90" s="1304"/>
      <c r="F90" s="1304"/>
      <c r="G90" s="1304"/>
      <c r="H90" s="1304"/>
      <c r="I90" s="1304"/>
      <c r="J90" s="1305"/>
      <c r="K90" s="32" t="s">
        <v>3</v>
      </c>
      <c r="L90" s="703" t="str">
        <f>IF(OR($I$13="金の認定【新規】",$I$13="金の認定【３年ごとの更新】"),"取組無し / 添付資料（取組のわかる資料）無し　（初回/3年ごと更新時のみ　※添付資料無しは採点対象外）","取組無し")</f>
        <v>取組無し</v>
      </c>
      <c r="M90" s="704"/>
      <c r="N90" s="705"/>
      <c r="O90" s="706"/>
      <c r="P90" s="707"/>
      <c r="Q90" s="708"/>
      <c r="R90" s="708"/>
      <c r="S90" s="708"/>
      <c r="T90" s="709"/>
      <c r="U90" s="709"/>
      <c r="V90" s="710"/>
      <c r="W90" s="619"/>
      <c r="X90" s="1751"/>
      <c r="Y90" s="1304"/>
      <c r="Z90" s="1304"/>
      <c r="AA90" s="1304"/>
      <c r="AB90" s="1304"/>
      <c r="AC90" s="1304"/>
      <c r="AD90" s="1304"/>
      <c r="AE90" s="1305"/>
      <c r="AF90" s="32" t="s">
        <v>3</v>
      </c>
      <c r="AG90" s="703" t="str">
        <f>IF(OR($L$13="金の認定【新規】",$L$13="金の認定【３年ごとの更新】"),"取組無し / 添付資料（取組のわかる資料）無し　（初回/3年ごと更新時のみ　※添付資料無しは採点対象外）","取組無し")</f>
        <v>取組無し</v>
      </c>
      <c r="AH90" s="704"/>
      <c r="AI90" s="705"/>
      <c r="AJ90" s="706"/>
      <c r="AK90" s="707"/>
      <c r="AL90" s="708"/>
      <c r="AM90" s="708"/>
      <c r="AN90" s="619"/>
      <c r="AO90" s="1799"/>
      <c r="AP90" s="36" t="s">
        <v>3</v>
      </c>
      <c r="AQ90" s="711" t="str">
        <f>IF(OR($L$13="金の認定【新規】",$L$13="金の認定【３年ごとの更新】"),"取組無し / 添付資料（取組のわかる資料）無し　（初回/3年ごと更新時のみ　※添付資料無しは採点対象外）","取組無し")</f>
        <v>取組無し</v>
      </c>
      <c r="AR90" s="704"/>
      <c r="AS90" s="705"/>
      <c r="AT90" s="705"/>
      <c r="AU90" s="706"/>
      <c r="AV90" s="707"/>
      <c r="AW90" s="708"/>
      <c r="AX90" s="710"/>
      <c r="AY90" s="907"/>
      <c r="AZ90" s="1821">
        <f>U121</f>
        <v>10</v>
      </c>
      <c r="BA90" s="1821">
        <f>IF($X$19="□","",AM121)</f>
        <v>10</v>
      </c>
      <c r="BB90" s="1821" t="str">
        <f>IF($AO$19="□","",AX121)</f>
        <v>-</v>
      </c>
      <c r="BC90" s="508"/>
      <c r="BD90" s="1264"/>
      <c r="BE90" s="1265"/>
      <c r="BF90" s="1265"/>
      <c r="BG90" s="1265"/>
      <c r="BH90" s="1266"/>
    </row>
    <row r="91" spans="2:60" ht="19.5" customHeight="1">
      <c r="B91" s="1320"/>
      <c r="C91" s="1284"/>
      <c r="D91" s="1304"/>
      <c r="E91" s="1304"/>
      <c r="F91" s="1304"/>
      <c r="G91" s="1304"/>
      <c r="H91" s="1304"/>
      <c r="I91" s="1304"/>
      <c r="J91" s="1305"/>
      <c r="K91" s="512" t="s">
        <v>661</v>
      </c>
      <c r="L91" s="512"/>
      <c r="M91" s="512"/>
      <c r="N91" s="602"/>
      <c r="O91" s="603"/>
      <c r="P91" s="377"/>
      <c r="Q91" s="516"/>
      <c r="R91" s="516"/>
      <c r="S91" s="516"/>
      <c r="T91" s="604"/>
      <c r="U91" s="604"/>
      <c r="V91" s="605"/>
      <c r="W91" s="619"/>
      <c r="X91" s="1751"/>
      <c r="Y91" s="1304"/>
      <c r="Z91" s="1304"/>
      <c r="AA91" s="1304"/>
      <c r="AB91" s="1304"/>
      <c r="AC91" s="1304"/>
      <c r="AD91" s="1304"/>
      <c r="AE91" s="1305"/>
      <c r="AF91" s="512" t="s">
        <v>661</v>
      </c>
      <c r="AG91" s="512"/>
      <c r="AH91" s="512"/>
      <c r="AI91" s="602"/>
      <c r="AJ91" s="603"/>
      <c r="AK91" s="377"/>
      <c r="AL91" s="516"/>
      <c r="AM91" s="516"/>
      <c r="AN91" s="619"/>
      <c r="AO91" s="1799"/>
      <c r="AP91" s="1409" t="s">
        <v>21</v>
      </c>
      <c r="AQ91" s="1409"/>
      <c r="AR91" s="1409"/>
      <c r="AS91" s="602"/>
      <c r="AT91" s="602"/>
      <c r="AU91" s="603"/>
      <c r="AV91" s="377"/>
      <c r="AW91" s="516"/>
      <c r="AX91" s="605"/>
      <c r="AY91" s="907"/>
      <c r="AZ91" s="1821"/>
      <c r="BA91" s="1821"/>
      <c r="BB91" s="1821"/>
      <c r="BC91" s="508"/>
      <c r="BD91" s="1265"/>
      <c r="BE91" s="1265"/>
      <c r="BF91" s="1265"/>
      <c r="BG91" s="1265"/>
      <c r="BH91" s="1266"/>
    </row>
    <row r="92" spans="2:60" ht="19.5" customHeight="1">
      <c r="B92" s="1320"/>
      <c r="C92" s="1284"/>
      <c r="D92" s="1304"/>
      <c r="E92" s="1304"/>
      <c r="F92" s="1304"/>
      <c r="G92" s="1304"/>
      <c r="H92" s="1304"/>
      <c r="I92" s="1304"/>
      <c r="J92" s="1305"/>
      <c r="K92" s="311" t="s">
        <v>2</v>
      </c>
      <c r="L92" s="908" t="s">
        <v>459</v>
      </c>
      <c r="M92" s="909"/>
      <c r="N92" s="608"/>
      <c r="O92" s="609"/>
      <c r="P92" s="380"/>
      <c r="Q92" s="380"/>
      <c r="R92" s="380"/>
      <c r="S92" s="1342" t="s">
        <v>648</v>
      </c>
      <c r="T92" s="1334"/>
      <c r="U92" s="1334"/>
      <c r="V92" s="1335"/>
      <c r="W92" s="492">
        <f>IF(K92="☑",1,0)</f>
        <v>1</v>
      </c>
      <c r="X92" s="1751"/>
      <c r="Y92" s="1304"/>
      <c r="Z92" s="1304"/>
      <c r="AA92" s="1304"/>
      <c r="AB92" s="1304"/>
      <c r="AC92" s="1304"/>
      <c r="AD92" s="1304"/>
      <c r="AE92" s="1305"/>
      <c r="AF92" s="311" t="s">
        <v>3</v>
      </c>
      <c r="AG92" s="908" t="s">
        <v>459</v>
      </c>
      <c r="AH92" s="909"/>
      <c r="AI92" s="608"/>
      <c r="AJ92" s="609"/>
      <c r="AN92" s="492">
        <f>IF(AF92="☑",1,0)</f>
        <v>0</v>
      </c>
      <c r="AO92" s="1799"/>
      <c r="AP92" s="311" t="s">
        <v>3</v>
      </c>
      <c r="AQ92" s="908" t="s">
        <v>459</v>
      </c>
      <c r="AR92" s="909"/>
      <c r="AS92" s="608"/>
      <c r="AT92" s="608"/>
      <c r="AU92" s="609"/>
      <c r="AX92" s="712"/>
      <c r="AY92" s="498">
        <f>IF(AP92="☑",1,0)</f>
        <v>0</v>
      </c>
      <c r="AZ92" s="1822"/>
      <c r="BA92" s="1822"/>
      <c r="BB92" s="1822"/>
      <c r="BC92" s="508"/>
      <c r="BD92" s="1265"/>
      <c r="BE92" s="1265"/>
      <c r="BF92" s="1265"/>
      <c r="BG92" s="1265"/>
      <c r="BH92" s="1266"/>
    </row>
    <row r="93" spans="2:60" ht="15" customHeight="1">
      <c r="B93" s="1320"/>
      <c r="C93" s="1284"/>
      <c r="D93" s="1304"/>
      <c r="E93" s="1304"/>
      <c r="F93" s="1304"/>
      <c r="G93" s="1304"/>
      <c r="H93" s="1304"/>
      <c r="I93" s="1304"/>
      <c r="J93" s="1305"/>
      <c r="K93" s="910"/>
      <c r="L93" s="911" t="s">
        <v>380</v>
      </c>
      <c r="M93" s="912"/>
      <c r="N93" s="913"/>
      <c r="O93" s="575"/>
      <c r="P93" s="575"/>
      <c r="Q93" s="565"/>
      <c r="R93" s="517"/>
      <c r="S93" s="565"/>
      <c r="T93" s="1347"/>
      <c r="U93" s="1348"/>
      <c r="V93" s="568"/>
      <c r="W93" s="687"/>
      <c r="X93" s="1751"/>
      <c r="Y93" s="1304"/>
      <c r="Z93" s="1304"/>
      <c r="AA93" s="1304"/>
      <c r="AB93" s="1304"/>
      <c r="AC93" s="1304"/>
      <c r="AD93" s="1304"/>
      <c r="AE93" s="1305"/>
      <c r="AF93" s="910"/>
      <c r="AG93" s="911" t="s">
        <v>380</v>
      </c>
      <c r="AH93" s="912"/>
      <c r="AI93" s="913"/>
      <c r="AJ93" s="575"/>
      <c r="AK93" s="575"/>
      <c r="AL93" s="565"/>
      <c r="AM93" s="517"/>
      <c r="AN93" s="687"/>
      <c r="AO93" s="1799"/>
      <c r="AP93" s="910"/>
      <c r="AQ93" s="911" t="s">
        <v>380</v>
      </c>
      <c r="AR93" s="912"/>
      <c r="AS93" s="913"/>
      <c r="AT93" s="913"/>
      <c r="AU93" s="575"/>
      <c r="AV93" s="575"/>
      <c r="AW93" s="565"/>
      <c r="AX93" s="678"/>
      <c r="AY93" s="916"/>
      <c r="AZ93" s="1822"/>
      <c r="BA93" s="1822"/>
      <c r="BB93" s="1822"/>
      <c r="BC93" s="508"/>
      <c r="BD93" s="1265"/>
      <c r="BE93" s="1265"/>
      <c r="BF93" s="1265"/>
      <c r="BG93" s="1265"/>
      <c r="BH93" s="1266"/>
    </row>
    <row r="94" spans="2:60" ht="15.75" customHeight="1">
      <c r="B94" s="1320"/>
      <c r="C94" s="1284"/>
      <c r="D94" s="1304"/>
      <c r="E94" s="1304"/>
      <c r="F94" s="1304"/>
      <c r="G94" s="1304"/>
      <c r="H94" s="1304"/>
      <c r="I94" s="1304"/>
      <c r="J94" s="1305"/>
      <c r="K94" s="603"/>
      <c r="L94" s="917" t="s">
        <v>3</v>
      </c>
      <c r="M94" s="911" t="s">
        <v>336</v>
      </c>
      <c r="N94" s="918"/>
      <c r="O94" s="918"/>
      <c r="P94" s="918"/>
      <c r="Q94" s="565"/>
      <c r="R94" s="517"/>
      <c r="S94" s="919"/>
      <c r="T94" s="1331"/>
      <c r="U94" s="1332"/>
      <c r="V94" s="568"/>
      <c r="W94" s="619"/>
      <c r="X94" s="1751"/>
      <c r="Y94" s="1304"/>
      <c r="Z94" s="1304"/>
      <c r="AA94" s="1304"/>
      <c r="AB94" s="1304"/>
      <c r="AC94" s="1304"/>
      <c r="AD94" s="1304"/>
      <c r="AE94" s="1305"/>
      <c r="AF94" s="603"/>
      <c r="AG94" s="917" t="s">
        <v>3</v>
      </c>
      <c r="AH94" s="911" t="s">
        <v>336</v>
      </c>
      <c r="AI94" s="918"/>
      <c r="AJ94" s="918"/>
      <c r="AK94" s="918"/>
      <c r="AL94" s="565"/>
      <c r="AM94" s="517"/>
      <c r="AN94" s="619"/>
      <c r="AO94" s="1799"/>
      <c r="AP94" s="603"/>
      <c r="AQ94" s="917" t="s">
        <v>3</v>
      </c>
      <c r="AR94" s="911" t="s">
        <v>336</v>
      </c>
      <c r="AS94" s="918"/>
      <c r="AT94" s="918"/>
      <c r="AU94" s="918"/>
      <c r="AV94" s="918"/>
      <c r="AW94" s="565"/>
      <c r="AX94" s="678"/>
      <c r="AY94" s="907"/>
      <c r="AZ94" s="1822"/>
      <c r="BA94" s="1822"/>
      <c r="BB94" s="1822"/>
      <c r="BC94" s="508"/>
      <c r="BD94" s="1265"/>
      <c r="BE94" s="1265"/>
      <c r="BF94" s="1265"/>
      <c r="BG94" s="1265"/>
      <c r="BH94" s="1266"/>
    </row>
    <row r="95" spans="2:60" ht="15.75" customHeight="1">
      <c r="B95" s="1320"/>
      <c r="C95" s="1284"/>
      <c r="D95" s="1304"/>
      <c r="E95" s="1304"/>
      <c r="F95" s="1304"/>
      <c r="G95" s="1304"/>
      <c r="H95" s="1304"/>
      <c r="I95" s="1304"/>
      <c r="J95" s="1305"/>
      <c r="K95" s="603"/>
      <c r="L95" s="917" t="s">
        <v>3</v>
      </c>
      <c r="M95" s="922" t="s">
        <v>379</v>
      </c>
      <c r="N95" s="1508"/>
      <c r="O95" s="1509"/>
      <c r="P95" s="1572"/>
      <c r="R95" s="517"/>
      <c r="S95" s="923"/>
      <c r="T95" s="1331"/>
      <c r="U95" s="1332"/>
      <c r="V95" s="568"/>
      <c r="W95" s="619"/>
      <c r="X95" s="1751"/>
      <c r="Y95" s="1304"/>
      <c r="Z95" s="1304"/>
      <c r="AA95" s="1304"/>
      <c r="AB95" s="1304"/>
      <c r="AC95" s="1304"/>
      <c r="AD95" s="1304"/>
      <c r="AE95" s="1305"/>
      <c r="AF95" s="603"/>
      <c r="AG95" s="917" t="s">
        <v>3</v>
      </c>
      <c r="AH95" s="922" t="s">
        <v>379</v>
      </c>
      <c r="AI95" s="1508"/>
      <c r="AJ95" s="1509"/>
      <c r="AK95" s="1572"/>
      <c r="AL95" s="379"/>
      <c r="AM95" s="517"/>
      <c r="AN95" s="619"/>
      <c r="AO95" s="1799"/>
      <c r="AP95" s="603"/>
      <c r="AQ95" s="917" t="s">
        <v>3</v>
      </c>
      <c r="AR95" s="922" t="s">
        <v>379</v>
      </c>
      <c r="AS95" s="1508"/>
      <c r="AT95" s="1508"/>
      <c r="AU95" s="1509"/>
      <c r="AV95" s="1572"/>
      <c r="AW95" s="379"/>
      <c r="AX95" s="678"/>
      <c r="AY95" s="907"/>
      <c r="AZ95" s="1822"/>
      <c r="BA95" s="1822"/>
      <c r="BB95" s="1822"/>
      <c r="BC95" s="508"/>
      <c r="BD95" s="1265"/>
      <c r="BE95" s="1265"/>
      <c r="BF95" s="1265"/>
      <c r="BG95" s="1265"/>
      <c r="BH95" s="1266"/>
    </row>
    <row r="96" spans="2:60" ht="19.5" customHeight="1">
      <c r="B96" s="1320"/>
      <c r="C96" s="1284"/>
      <c r="D96" s="924"/>
      <c r="E96" s="651"/>
      <c r="F96" s="651"/>
      <c r="G96" s="651"/>
      <c r="H96" s="651"/>
      <c r="I96" s="651"/>
      <c r="J96" s="634"/>
      <c r="K96" s="311" t="s">
        <v>2</v>
      </c>
      <c r="L96" s="925" t="s">
        <v>460</v>
      </c>
      <c r="M96" s="520"/>
      <c r="N96" s="926"/>
      <c r="O96" s="926"/>
      <c r="P96" s="927"/>
      <c r="Q96" s="565"/>
      <c r="R96" s="517"/>
      <c r="S96" s="565"/>
      <c r="T96" s="1331"/>
      <c r="U96" s="1332"/>
      <c r="V96" s="713"/>
      <c r="W96" s="492">
        <f>IF(K96="☑",1,0)</f>
        <v>1</v>
      </c>
      <c r="X96" s="1751"/>
      <c r="Y96" s="924"/>
      <c r="Z96" s="651"/>
      <c r="AA96" s="651"/>
      <c r="AB96" s="651"/>
      <c r="AC96" s="651"/>
      <c r="AD96" s="651"/>
      <c r="AE96" s="634"/>
      <c r="AF96" s="311" t="s">
        <v>3</v>
      </c>
      <c r="AG96" s="925" t="s">
        <v>460</v>
      </c>
      <c r="AH96" s="520"/>
      <c r="AI96" s="926"/>
      <c r="AJ96" s="926"/>
      <c r="AK96" s="927"/>
      <c r="AL96" s="565"/>
      <c r="AM96" s="517"/>
      <c r="AN96" s="492">
        <f>IF(AF96="☑",1,0)</f>
        <v>0</v>
      </c>
      <c r="AO96" s="1799"/>
      <c r="AP96" s="311" t="s">
        <v>3</v>
      </c>
      <c r="AQ96" s="925" t="s">
        <v>460</v>
      </c>
      <c r="AR96" s="520"/>
      <c r="AS96" s="926"/>
      <c r="AT96" s="926"/>
      <c r="AU96" s="926"/>
      <c r="AV96" s="927"/>
      <c r="AW96" s="565"/>
      <c r="AX96" s="678"/>
      <c r="AY96" s="498">
        <f>IF(AP96="☑",1,0)</f>
        <v>0</v>
      </c>
      <c r="AZ96" s="1822"/>
      <c r="BA96" s="1822"/>
      <c r="BB96" s="1822"/>
      <c r="BC96" s="508"/>
      <c r="BD96" s="1265"/>
      <c r="BE96" s="1265"/>
      <c r="BF96" s="1265"/>
      <c r="BG96" s="1265"/>
      <c r="BH96" s="1266"/>
    </row>
    <row r="97" spans="2:60" ht="15" customHeight="1">
      <c r="B97" s="1320"/>
      <c r="C97" s="1284"/>
      <c r="D97" s="924"/>
      <c r="E97" s="1455" t="s">
        <v>367</v>
      </c>
      <c r="F97" s="1456"/>
      <c r="G97" s="1456"/>
      <c r="H97" s="1456"/>
      <c r="I97" s="1457"/>
      <c r="J97" s="634"/>
      <c r="K97" s="603"/>
      <c r="L97" s="911" t="s">
        <v>462</v>
      </c>
      <c r="M97" s="912"/>
      <c r="N97" s="926"/>
      <c r="O97" s="926"/>
      <c r="P97" s="927"/>
      <c r="Q97" s="565"/>
      <c r="R97" s="517"/>
      <c r="S97" s="565"/>
      <c r="T97" s="1345"/>
      <c r="U97" s="1346"/>
      <c r="V97" s="568"/>
      <c r="W97" s="619"/>
      <c r="X97" s="1751"/>
      <c r="Y97" s="924"/>
      <c r="Z97" s="1455" t="s">
        <v>367</v>
      </c>
      <c r="AA97" s="1456"/>
      <c r="AB97" s="1456"/>
      <c r="AC97" s="1456"/>
      <c r="AD97" s="1457"/>
      <c r="AE97" s="634"/>
      <c r="AF97" s="603"/>
      <c r="AG97" s="911" t="s">
        <v>462</v>
      </c>
      <c r="AH97" s="912"/>
      <c r="AI97" s="926"/>
      <c r="AJ97" s="926"/>
      <c r="AK97" s="927"/>
      <c r="AL97" s="565"/>
      <c r="AM97" s="517"/>
      <c r="AN97" s="619"/>
      <c r="AO97" s="1799"/>
      <c r="AP97" s="603"/>
      <c r="AQ97" s="911" t="s">
        <v>462</v>
      </c>
      <c r="AR97" s="912"/>
      <c r="AS97" s="926"/>
      <c r="AT97" s="926"/>
      <c r="AU97" s="926"/>
      <c r="AV97" s="927"/>
      <c r="AW97" s="565"/>
      <c r="AX97" s="678"/>
      <c r="AY97" s="907"/>
      <c r="AZ97" s="1822"/>
      <c r="BA97" s="1822"/>
      <c r="BB97" s="1822"/>
      <c r="BC97" s="508"/>
      <c r="BD97" s="1265"/>
      <c r="BE97" s="1265"/>
      <c r="BF97" s="1265"/>
      <c r="BG97" s="1265"/>
      <c r="BH97" s="1266"/>
    </row>
    <row r="98" spans="2:60" ht="15" customHeight="1">
      <c r="B98" s="1320"/>
      <c r="C98" s="1284"/>
      <c r="D98" s="928"/>
      <c r="E98" s="1559"/>
      <c r="F98" s="1560"/>
      <c r="G98" s="1560"/>
      <c r="H98" s="1560"/>
      <c r="I98" s="1561"/>
      <c r="J98" s="714"/>
      <c r="K98" s="603"/>
      <c r="L98" s="917" t="s">
        <v>3</v>
      </c>
      <c r="M98" s="911" t="s">
        <v>337</v>
      </c>
      <c r="N98" s="575"/>
      <c r="O98" s="575"/>
      <c r="P98" s="575"/>
      <c r="Q98" s="565"/>
      <c r="R98" s="517"/>
      <c r="S98" s="565"/>
      <c r="T98" s="1345"/>
      <c r="U98" s="1346"/>
      <c r="V98" s="713"/>
      <c r="W98" s="619"/>
      <c r="X98" s="1751"/>
      <c r="Y98" s="928"/>
      <c r="Z98" s="1559"/>
      <c r="AA98" s="1560"/>
      <c r="AB98" s="1560"/>
      <c r="AC98" s="1560"/>
      <c r="AD98" s="1561"/>
      <c r="AE98" s="714"/>
      <c r="AF98" s="603"/>
      <c r="AG98" s="917" t="s">
        <v>3</v>
      </c>
      <c r="AH98" s="911" t="s">
        <v>337</v>
      </c>
      <c r="AI98" s="575"/>
      <c r="AJ98" s="575"/>
      <c r="AK98" s="575"/>
      <c r="AL98" s="565"/>
      <c r="AM98" s="517"/>
      <c r="AN98" s="619"/>
      <c r="AO98" s="1799"/>
      <c r="AP98" s="603"/>
      <c r="AQ98" s="917" t="s">
        <v>3</v>
      </c>
      <c r="AR98" s="911" t="s">
        <v>337</v>
      </c>
      <c r="AS98" s="575"/>
      <c r="AT98" s="575"/>
      <c r="AU98" s="575"/>
      <c r="AV98" s="575"/>
      <c r="AW98" s="565"/>
      <c r="AX98" s="678"/>
      <c r="AY98" s="907"/>
      <c r="AZ98" s="1822"/>
      <c r="BA98" s="1822"/>
      <c r="BB98" s="1822"/>
      <c r="BC98" s="508"/>
      <c r="BD98" s="1265"/>
      <c r="BE98" s="1265"/>
      <c r="BF98" s="1265"/>
      <c r="BG98" s="1265"/>
      <c r="BH98" s="1266"/>
    </row>
    <row r="99" spans="2:60" ht="15" customHeight="1">
      <c r="B99" s="1320"/>
      <c r="C99" s="1284"/>
      <c r="D99" s="928"/>
      <c r="E99" s="1562"/>
      <c r="F99" s="1563"/>
      <c r="G99" s="1563"/>
      <c r="H99" s="1563"/>
      <c r="I99" s="1564"/>
      <c r="J99" s="714"/>
      <c r="K99" s="929"/>
      <c r="L99" s="917" t="s">
        <v>3</v>
      </c>
      <c r="M99" s="911" t="s">
        <v>461</v>
      </c>
      <c r="N99" s="626"/>
      <c r="O99" s="930"/>
      <c r="P99" s="927"/>
      <c r="Q99" s="565"/>
      <c r="R99" s="517"/>
      <c r="S99" s="565"/>
      <c r="T99" s="1345"/>
      <c r="U99" s="1346"/>
      <c r="V99" s="713"/>
      <c r="W99" s="619"/>
      <c r="X99" s="1751"/>
      <c r="Y99" s="928"/>
      <c r="Z99" s="1562"/>
      <c r="AA99" s="1563"/>
      <c r="AB99" s="1563"/>
      <c r="AC99" s="1563"/>
      <c r="AD99" s="1564"/>
      <c r="AE99" s="714"/>
      <c r="AF99" s="929"/>
      <c r="AG99" s="917" t="s">
        <v>3</v>
      </c>
      <c r="AH99" s="911" t="s">
        <v>461</v>
      </c>
      <c r="AI99" s="626"/>
      <c r="AJ99" s="930"/>
      <c r="AK99" s="927"/>
      <c r="AL99" s="565"/>
      <c r="AM99" s="517"/>
      <c r="AN99" s="619"/>
      <c r="AO99" s="1799"/>
      <c r="AP99" s="929"/>
      <c r="AQ99" s="917" t="s">
        <v>3</v>
      </c>
      <c r="AR99" s="911" t="s">
        <v>461</v>
      </c>
      <c r="AS99" s="626"/>
      <c r="AT99" s="626"/>
      <c r="AU99" s="930"/>
      <c r="AV99" s="927"/>
      <c r="AW99" s="565"/>
      <c r="AX99" s="678"/>
      <c r="AY99" s="907"/>
      <c r="AZ99" s="1822"/>
      <c r="BA99" s="1822"/>
      <c r="BB99" s="1822"/>
      <c r="BC99" s="508"/>
      <c r="BD99" s="1265"/>
      <c r="BE99" s="1265"/>
      <c r="BF99" s="1265"/>
      <c r="BG99" s="1265"/>
      <c r="BH99" s="1266"/>
    </row>
    <row r="100" spans="2:60" ht="15" customHeight="1">
      <c r="B100" s="1320"/>
      <c r="C100" s="1284"/>
      <c r="D100" s="645"/>
      <c r="E100" s="1551" t="s">
        <v>34</v>
      </c>
      <c r="F100" s="1573"/>
      <c r="G100" s="1573"/>
      <c r="H100" s="1573"/>
      <c r="I100" s="1574"/>
      <c r="J100" s="683"/>
      <c r="K100" s="625"/>
      <c r="L100" s="917" t="s">
        <v>3</v>
      </c>
      <c r="M100" s="922" t="s">
        <v>390</v>
      </c>
      <c r="N100" s="1508"/>
      <c r="O100" s="1509"/>
      <c r="P100" s="1569"/>
      <c r="Q100" s="565"/>
      <c r="R100" s="517"/>
      <c r="S100" s="565"/>
      <c r="T100" s="1345"/>
      <c r="U100" s="1346"/>
      <c r="V100" s="713"/>
      <c r="W100" s="619"/>
      <c r="X100" s="1751"/>
      <c r="Y100" s="645"/>
      <c r="Z100" s="1551" t="s">
        <v>34</v>
      </c>
      <c r="AA100" s="1573"/>
      <c r="AB100" s="1573"/>
      <c r="AC100" s="1573"/>
      <c r="AD100" s="1574"/>
      <c r="AE100" s="683"/>
      <c r="AF100" s="625"/>
      <c r="AG100" s="917" t="s">
        <v>3</v>
      </c>
      <c r="AH100" s="922" t="s">
        <v>390</v>
      </c>
      <c r="AI100" s="1508"/>
      <c r="AJ100" s="1509"/>
      <c r="AK100" s="1569"/>
      <c r="AL100" s="565"/>
      <c r="AM100" s="517"/>
      <c r="AN100" s="619"/>
      <c r="AO100" s="1799"/>
      <c r="AP100" s="625"/>
      <c r="AQ100" s="917" t="s">
        <v>3</v>
      </c>
      <c r="AR100" s="922" t="s">
        <v>390</v>
      </c>
      <c r="AS100" s="1508"/>
      <c r="AT100" s="1508"/>
      <c r="AU100" s="1509"/>
      <c r="AV100" s="1569"/>
      <c r="AW100" s="565"/>
      <c r="AX100" s="678"/>
      <c r="AY100" s="907"/>
      <c r="AZ100" s="1822"/>
      <c r="BA100" s="1822"/>
      <c r="BB100" s="1822"/>
      <c r="BC100" s="508"/>
      <c r="BD100" s="1265"/>
      <c r="BE100" s="1265"/>
      <c r="BF100" s="1265"/>
      <c r="BG100" s="1265"/>
      <c r="BH100" s="1266"/>
    </row>
    <row r="101" spans="2:60" ht="19.5" customHeight="1">
      <c r="B101" s="1320"/>
      <c r="C101" s="1284"/>
      <c r="D101" s="645"/>
      <c r="E101" s="1575"/>
      <c r="F101" s="1576"/>
      <c r="G101" s="1576"/>
      <c r="H101" s="1576"/>
      <c r="I101" s="1577"/>
      <c r="J101" s="683"/>
      <c r="K101" s="311" t="s">
        <v>2</v>
      </c>
      <c r="L101" s="925" t="s">
        <v>381</v>
      </c>
      <c r="M101" s="520"/>
      <c r="N101" s="931"/>
      <c r="O101" s="931"/>
      <c r="P101" s="575"/>
      <c r="Q101" s="565"/>
      <c r="R101" s="517"/>
      <c r="S101" s="565"/>
      <c r="T101" s="1331"/>
      <c r="U101" s="1332"/>
      <c r="V101" s="568"/>
      <c r="W101" s="492">
        <f>IF(K101="☑",1,0)</f>
        <v>1</v>
      </c>
      <c r="X101" s="1751"/>
      <c r="Y101" s="645"/>
      <c r="Z101" s="1575"/>
      <c r="AA101" s="1576"/>
      <c r="AB101" s="1576"/>
      <c r="AC101" s="1576"/>
      <c r="AD101" s="1577"/>
      <c r="AE101" s="683"/>
      <c r="AF101" s="311" t="s">
        <v>3</v>
      </c>
      <c r="AG101" s="925" t="s">
        <v>381</v>
      </c>
      <c r="AH101" s="520"/>
      <c r="AI101" s="931"/>
      <c r="AJ101" s="931"/>
      <c r="AK101" s="575"/>
      <c r="AL101" s="565"/>
      <c r="AM101" s="517"/>
      <c r="AN101" s="492">
        <f>IF(AF101="☑",1,0)</f>
        <v>0</v>
      </c>
      <c r="AO101" s="1799"/>
      <c r="AP101" s="311" t="s">
        <v>3</v>
      </c>
      <c r="AQ101" s="925" t="s">
        <v>381</v>
      </c>
      <c r="AR101" s="520"/>
      <c r="AS101" s="931"/>
      <c r="AT101" s="931"/>
      <c r="AU101" s="931"/>
      <c r="AV101" s="575"/>
      <c r="AW101" s="565"/>
      <c r="AX101" s="678"/>
      <c r="AY101" s="498">
        <f>IF(AP101="☑",1,0)</f>
        <v>0</v>
      </c>
      <c r="AZ101" s="1822"/>
      <c r="BA101" s="1822"/>
      <c r="BB101" s="1822"/>
      <c r="BC101" s="508"/>
      <c r="BD101" s="1265"/>
      <c r="BE101" s="1265"/>
      <c r="BF101" s="1265"/>
      <c r="BG101" s="1265"/>
      <c r="BH101" s="1266"/>
    </row>
    <row r="102" spans="2:60" ht="12" customHeight="1">
      <c r="B102" s="1320"/>
      <c r="C102" s="1284"/>
      <c r="D102" s="645"/>
      <c r="E102" s="1554"/>
      <c r="F102" s="1555"/>
      <c r="G102" s="1555"/>
      <c r="H102" s="1555"/>
      <c r="I102" s="1556"/>
      <c r="J102" s="683"/>
      <c r="K102" s="625"/>
      <c r="L102" s="911" t="s">
        <v>463</v>
      </c>
      <c r="M102" s="931"/>
      <c r="N102" s="931"/>
      <c r="O102" s="931"/>
      <c r="P102" s="575"/>
      <c r="Q102" s="565"/>
      <c r="R102" s="517"/>
      <c r="S102" s="565"/>
      <c r="T102" s="1331"/>
      <c r="U102" s="1332"/>
      <c r="V102" s="568"/>
      <c r="W102" s="619"/>
      <c r="X102" s="1751"/>
      <c r="Y102" s="645"/>
      <c r="Z102" s="1554"/>
      <c r="AA102" s="1555"/>
      <c r="AB102" s="1555"/>
      <c r="AC102" s="1555"/>
      <c r="AD102" s="1556"/>
      <c r="AE102" s="683"/>
      <c r="AF102" s="625"/>
      <c r="AG102" s="911" t="s">
        <v>463</v>
      </c>
      <c r="AH102" s="931"/>
      <c r="AI102" s="931"/>
      <c r="AJ102" s="931"/>
      <c r="AK102" s="575"/>
      <c r="AL102" s="565"/>
      <c r="AM102" s="517"/>
      <c r="AN102" s="619"/>
      <c r="AO102" s="1799"/>
      <c r="AP102" s="625"/>
      <c r="AQ102" s="911" t="s">
        <v>463</v>
      </c>
      <c r="AR102" s="931"/>
      <c r="AS102" s="931"/>
      <c r="AT102" s="931"/>
      <c r="AU102" s="931"/>
      <c r="AV102" s="575"/>
      <c r="AW102" s="565"/>
      <c r="AX102" s="678"/>
      <c r="AY102" s="907"/>
      <c r="AZ102" s="1822"/>
      <c r="BA102" s="1822"/>
      <c r="BB102" s="1822"/>
      <c r="BC102" s="508"/>
      <c r="BD102" s="1265"/>
      <c r="BE102" s="1265"/>
      <c r="BF102" s="1265"/>
      <c r="BG102" s="1265"/>
      <c r="BH102" s="1266"/>
    </row>
    <row r="103" spans="2:60" ht="15.75" customHeight="1">
      <c r="B103" s="1320"/>
      <c r="C103" s="1284"/>
      <c r="D103" s="645"/>
      <c r="E103" s="1598" t="s">
        <v>35</v>
      </c>
      <c r="F103" s="1599"/>
      <c r="G103" s="1599"/>
      <c r="H103" s="1599"/>
      <c r="I103" s="1600"/>
      <c r="J103" s="683"/>
      <c r="K103" s="625"/>
      <c r="L103" s="917" t="s">
        <v>3</v>
      </c>
      <c r="M103" s="932" t="s">
        <v>32</v>
      </c>
      <c r="N103" s="931"/>
      <c r="O103" s="931"/>
      <c r="P103" s="575"/>
      <c r="Q103" s="565"/>
      <c r="R103" s="517"/>
      <c r="S103" s="565"/>
      <c r="T103" s="1331"/>
      <c r="U103" s="1332"/>
      <c r="V103" s="568"/>
      <c r="W103" s="619"/>
      <c r="X103" s="1751"/>
      <c r="Y103" s="645"/>
      <c r="Z103" s="1598" t="s">
        <v>35</v>
      </c>
      <c r="AA103" s="1599"/>
      <c r="AB103" s="1599"/>
      <c r="AC103" s="1599"/>
      <c r="AD103" s="1600"/>
      <c r="AE103" s="683"/>
      <c r="AF103" s="625"/>
      <c r="AG103" s="917" t="s">
        <v>3</v>
      </c>
      <c r="AH103" s="932" t="s">
        <v>32</v>
      </c>
      <c r="AI103" s="931"/>
      <c r="AJ103" s="931"/>
      <c r="AK103" s="575"/>
      <c r="AL103" s="565"/>
      <c r="AM103" s="517"/>
      <c r="AN103" s="619"/>
      <c r="AO103" s="1799"/>
      <c r="AP103" s="625"/>
      <c r="AQ103" s="917" t="s">
        <v>3</v>
      </c>
      <c r="AR103" s="932" t="s">
        <v>32</v>
      </c>
      <c r="AS103" s="931"/>
      <c r="AT103" s="931"/>
      <c r="AU103" s="931"/>
      <c r="AV103" s="575"/>
      <c r="AW103" s="565"/>
      <c r="AX103" s="678"/>
      <c r="AY103" s="907"/>
      <c r="AZ103" s="1822"/>
      <c r="BA103" s="1822"/>
      <c r="BB103" s="1822"/>
      <c r="BC103" s="508"/>
      <c r="BD103" s="1265"/>
      <c r="BE103" s="1265"/>
      <c r="BF103" s="1265"/>
      <c r="BG103" s="1265"/>
      <c r="BH103" s="1266"/>
    </row>
    <row r="104" spans="2:60" ht="15.75" customHeight="1">
      <c r="B104" s="1320"/>
      <c r="C104" s="1284"/>
      <c r="D104" s="645"/>
      <c r="E104" s="1601"/>
      <c r="F104" s="1602"/>
      <c r="G104" s="1602"/>
      <c r="H104" s="1602"/>
      <c r="I104" s="1603"/>
      <c r="J104" s="683"/>
      <c r="K104" s="625"/>
      <c r="L104" s="917" t="s">
        <v>3</v>
      </c>
      <c r="M104" s="932" t="s">
        <v>33</v>
      </c>
      <c r="N104" s="377"/>
      <c r="O104" s="931"/>
      <c r="P104" s="575"/>
      <c r="Q104" s="565"/>
      <c r="R104" s="517"/>
      <c r="S104" s="565"/>
      <c r="T104" s="1331"/>
      <c r="U104" s="1331"/>
      <c r="V104" s="568"/>
      <c r="W104" s="619"/>
      <c r="X104" s="1751"/>
      <c r="Y104" s="645"/>
      <c r="Z104" s="1601"/>
      <c r="AA104" s="1602"/>
      <c r="AB104" s="1602"/>
      <c r="AC104" s="1602"/>
      <c r="AD104" s="1603"/>
      <c r="AE104" s="683"/>
      <c r="AF104" s="625"/>
      <c r="AG104" s="917" t="s">
        <v>3</v>
      </c>
      <c r="AH104" s="932" t="s">
        <v>33</v>
      </c>
      <c r="AI104" s="377"/>
      <c r="AJ104" s="931"/>
      <c r="AK104" s="575"/>
      <c r="AL104" s="565"/>
      <c r="AM104" s="517"/>
      <c r="AN104" s="619"/>
      <c r="AO104" s="1799"/>
      <c r="AP104" s="625"/>
      <c r="AQ104" s="917" t="s">
        <v>3</v>
      </c>
      <c r="AR104" s="932" t="s">
        <v>33</v>
      </c>
      <c r="AS104" s="377"/>
      <c r="AT104" s="377"/>
      <c r="AU104" s="931"/>
      <c r="AV104" s="575"/>
      <c r="AW104" s="565"/>
      <c r="AX104" s="678"/>
      <c r="AY104" s="907"/>
      <c r="AZ104" s="1822"/>
      <c r="BA104" s="1822"/>
      <c r="BB104" s="1822"/>
      <c r="BC104" s="508"/>
      <c r="BD104" s="1265"/>
      <c r="BE104" s="1265"/>
      <c r="BF104" s="1265"/>
      <c r="BG104" s="1265"/>
      <c r="BH104" s="1266"/>
    </row>
    <row r="105" spans="2:60" ht="15.75" customHeight="1">
      <c r="B105" s="1320"/>
      <c r="C105" s="1284"/>
      <c r="D105" s="645"/>
      <c r="E105" s="1604"/>
      <c r="F105" s="1605"/>
      <c r="G105" s="1605"/>
      <c r="H105" s="1605"/>
      <c r="I105" s="1606"/>
      <c r="J105" s="683"/>
      <c r="K105" s="625"/>
      <c r="L105" s="917" t="s">
        <v>3</v>
      </c>
      <c r="M105" s="932" t="s">
        <v>369</v>
      </c>
      <c r="N105" s="931"/>
      <c r="O105" s="931"/>
      <c r="P105" s="575"/>
      <c r="Q105" s="565"/>
      <c r="R105" s="517"/>
      <c r="S105" s="565"/>
      <c r="T105" s="1540"/>
      <c r="U105" s="1541"/>
      <c r="V105" s="568"/>
      <c r="W105" s="619"/>
      <c r="X105" s="1751"/>
      <c r="Y105" s="645"/>
      <c r="Z105" s="1604"/>
      <c r="AA105" s="1605"/>
      <c r="AB105" s="1605"/>
      <c r="AC105" s="1605"/>
      <c r="AD105" s="1606"/>
      <c r="AE105" s="683"/>
      <c r="AF105" s="625"/>
      <c r="AG105" s="917" t="s">
        <v>3</v>
      </c>
      <c r="AH105" s="932" t="s">
        <v>369</v>
      </c>
      <c r="AI105" s="931"/>
      <c r="AJ105" s="931"/>
      <c r="AK105" s="575"/>
      <c r="AL105" s="565"/>
      <c r="AM105" s="517"/>
      <c r="AN105" s="619"/>
      <c r="AO105" s="1799"/>
      <c r="AP105" s="625"/>
      <c r="AQ105" s="917" t="s">
        <v>3</v>
      </c>
      <c r="AR105" s="932" t="s">
        <v>369</v>
      </c>
      <c r="AS105" s="931"/>
      <c r="AT105" s="931"/>
      <c r="AU105" s="931"/>
      <c r="AV105" s="575"/>
      <c r="AW105" s="565"/>
      <c r="AX105" s="678"/>
      <c r="AY105" s="907"/>
      <c r="AZ105" s="1822"/>
      <c r="BA105" s="1822"/>
      <c r="BB105" s="1822"/>
      <c r="BC105" s="508"/>
      <c r="BD105" s="1265"/>
      <c r="BE105" s="1265"/>
      <c r="BF105" s="1265"/>
      <c r="BG105" s="1265"/>
      <c r="BH105" s="1266"/>
    </row>
    <row r="106" spans="2:60" ht="15.75" customHeight="1">
      <c r="B106" s="1320"/>
      <c r="C106" s="1284"/>
      <c r="D106" s="645"/>
      <c r="E106" s="933"/>
      <c r="F106" s="933"/>
      <c r="G106" s="933"/>
      <c r="H106" s="933"/>
      <c r="I106" s="933"/>
      <c r="J106" s="683"/>
      <c r="K106" s="625"/>
      <c r="L106" s="911" t="s">
        <v>28</v>
      </c>
      <c r="M106" s="512"/>
      <c r="O106" s="582"/>
      <c r="P106" s="934"/>
      <c r="Q106" s="565"/>
      <c r="R106" s="517"/>
      <c r="S106" s="565"/>
      <c r="T106" s="1331"/>
      <c r="U106" s="1332"/>
      <c r="V106" s="568"/>
      <c r="W106" s="619"/>
      <c r="X106" s="1751"/>
      <c r="Y106" s="645"/>
      <c r="Z106" s="933"/>
      <c r="AA106" s="933"/>
      <c r="AB106" s="933"/>
      <c r="AC106" s="933"/>
      <c r="AD106" s="933"/>
      <c r="AE106" s="683"/>
      <c r="AF106" s="625"/>
      <c r="AG106" s="911" t="s">
        <v>28</v>
      </c>
      <c r="AH106" s="512"/>
      <c r="AI106" s="379"/>
      <c r="AJ106" s="582"/>
      <c r="AK106" s="934"/>
      <c r="AL106" s="565"/>
      <c r="AM106" s="517"/>
      <c r="AN106" s="619"/>
      <c r="AO106" s="1799"/>
      <c r="AP106" s="625"/>
      <c r="AQ106" s="911" t="s">
        <v>28</v>
      </c>
      <c r="AR106" s="512"/>
      <c r="AS106" s="379"/>
      <c r="AT106" s="379"/>
      <c r="AU106" s="582"/>
      <c r="AV106" s="934"/>
      <c r="AW106" s="565"/>
      <c r="AX106" s="678"/>
      <c r="AY106" s="907"/>
      <c r="AZ106" s="1822"/>
      <c r="BA106" s="1822"/>
      <c r="BB106" s="1822"/>
      <c r="BC106" s="508"/>
      <c r="BD106" s="1265"/>
      <c r="BE106" s="1265"/>
      <c r="BF106" s="1265"/>
      <c r="BG106" s="1265"/>
      <c r="BH106" s="1266"/>
    </row>
    <row r="107" spans="2:60" ht="15.75" customHeight="1">
      <c r="B107" s="1320"/>
      <c r="C107" s="1284"/>
      <c r="D107" s="645"/>
      <c r="E107" s="642"/>
      <c r="F107" s="642"/>
      <c r="G107" s="642"/>
      <c r="H107" s="642"/>
      <c r="I107" s="642"/>
      <c r="J107" s="683"/>
      <c r="K107" s="625"/>
      <c r="L107" s="917" t="s">
        <v>3</v>
      </c>
      <c r="M107" s="932" t="s">
        <v>30</v>
      </c>
      <c r="N107" s="377"/>
      <c r="O107" s="582"/>
      <c r="P107" s="582"/>
      <c r="Q107" s="565"/>
      <c r="R107" s="517"/>
      <c r="S107" s="565"/>
      <c r="T107" s="1331"/>
      <c r="U107" s="1332"/>
      <c r="V107" s="568"/>
      <c r="W107" s="619"/>
      <c r="X107" s="1751"/>
      <c r="Y107" s="645"/>
      <c r="Z107" s="642"/>
      <c r="AA107" s="642"/>
      <c r="AB107" s="642"/>
      <c r="AC107" s="642"/>
      <c r="AD107" s="642"/>
      <c r="AE107" s="683"/>
      <c r="AF107" s="625"/>
      <c r="AG107" s="917" t="s">
        <v>3</v>
      </c>
      <c r="AH107" s="932" t="s">
        <v>30</v>
      </c>
      <c r="AI107" s="377"/>
      <c r="AJ107" s="582"/>
      <c r="AK107" s="582"/>
      <c r="AL107" s="565"/>
      <c r="AM107" s="517"/>
      <c r="AN107" s="619"/>
      <c r="AO107" s="1799"/>
      <c r="AP107" s="625"/>
      <c r="AQ107" s="917" t="s">
        <v>3</v>
      </c>
      <c r="AR107" s="932" t="s">
        <v>30</v>
      </c>
      <c r="AS107" s="377"/>
      <c r="AT107" s="377"/>
      <c r="AU107" s="582"/>
      <c r="AV107" s="582"/>
      <c r="AW107" s="565"/>
      <c r="AX107" s="678"/>
      <c r="AY107" s="907"/>
      <c r="AZ107" s="1822"/>
      <c r="BA107" s="1822"/>
      <c r="BB107" s="1822"/>
      <c r="BC107" s="508"/>
      <c r="BD107" s="1265"/>
      <c r="BE107" s="1265"/>
      <c r="BF107" s="1265"/>
      <c r="BG107" s="1265"/>
      <c r="BH107" s="1266"/>
    </row>
    <row r="108" spans="2:60" ht="15.75" customHeight="1">
      <c r="B108" s="1320"/>
      <c r="C108" s="1284"/>
      <c r="D108" s="645"/>
      <c r="E108" s="642"/>
      <c r="F108" s="642"/>
      <c r="G108" s="642"/>
      <c r="H108" s="642"/>
      <c r="I108" s="642"/>
      <c r="J108" s="683"/>
      <c r="K108" s="625"/>
      <c r="L108" s="917" t="s">
        <v>3</v>
      </c>
      <c r="M108" s="932" t="s">
        <v>458</v>
      </c>
      <c r="O108" s="582"/>
      <c r="P108" s="582"/>
      <c r="Q108" s="565"/>
      <c r="R108" s="517"/>
      <c r="S108" s="565"/>
      <c r="T108" s="1331"/>
      <c r="U108" s="1332"/>
      <c r="V108" s="568"/>
      <c r="W108" s="619"/>
      <c r="X108" s="1751"/>
      <c r="Y108" s="645"/>
      <c r="Z108" s="642"/>
      <c r="AA108" s="642"/>
      <c r="AB108" s="642"/>
      <c r="AC108" s="642"/>
      <c r="AD108" s="642"/>
      <c r="AE108" s="683"/>
      <c r="AF108" s="625"/>
      <c r="AG108" s="917" t="s">
        <v>3</v>
      </c>
      <c r="AH108" s="932" t="s">
        <v>458</v>
      </c>
      <c r="AI108" s="379"/>
      <c r="AJ108" s="582"/>
      <c r="AK108" s="582"/>
      <c r="AL108" s="565"/>
      <c r="AM108" s="517"/>
      <c r="AN108" s="619"/>
      <c r="AO108" s="1799"/>
      <c r="AP108" s="625"/>
      <c r="AQ108" s="917" t="s">
        <v>3</v>
      </c>
      <c r="AR108" s="932" t="s">
        <v>458</v>
      </c>
      <c r="AS108" s="379"/>
      <c r="AT108" s="379"/>
      <c r="AU108" s="582"/>
      <c r="AV108" s="582"/>
      <c r="AW108" s="565"/>
      <c r="AX108" s="678"/>
      <c r="AY108" s="907"/>
      <c r="AZ108" s="1822"/>
      <c r="BA108" s="1822"/>
      <c r="BB108" s="1822"/>
      <c r="BC108" s="508"/>
      <c r="BD108" s="1265"/>
      <c r="BE108" s="1265"/>
      <c r="BF108" s="1265"/>
      <c r="BG108" s="1265"/>
      <c r="BH108" s="1266"/>
    </row>
    <row r="109" spans="2:60" ht="15.75" customHeight="1">
      <c r="B109" s="1320"/>
      <c r="C109" s="1284"/>
      <c r="D109" s="645"/>
      <c r="E109" s="642"/>
      <c r="F109" s="642"/>
      <c r="G109" s="642"/>
      <c r="H109" s="642"/>
      <c r="I109" s="642"/>
      <c r="J109" s="683"/>
      <c r="K109" s="625"/>
      <c r="L109" s="917" t="s">
        <v>3</v>
      </c>
      <c r="M109" s="922" t="s">
        <v>29</v>
      </c>
      <c r="N109" s="1580"/>
      <c r="O109" s="1581"/>
      <c r="P109" s="1582"/>
      <c r="Q109" s="565"/>
      <c r="R109" s="517"/>
      <c r="S109" s="565"/>
      <c r="T109" s="1331"/>
      <c r="U109" s="1332"/>
      <c r="V109" s="568"/>
      <c r="W109" s="619"/>
      <c r="X109" s="1751"/>
      <c r="Y109" s="645"/>
      <c r="Z109" s="642"/>
      <c r="AA109" s="642"/>
      <c r="AB109" s="642"/>
      <c r="AC109" s="642"/>
      <c r="AD109" s="642"/>
      <c r="AE109" s="683"/>
      <c r="AF109" s="625"/>
      <c r="AG109" s="917" t="s">
        <v>3</v>
      </c>
      <c r="AH109" s="922" t="s">
        <v>29</v>
      </c>
      <c r="AI109" s="1580"/>
      <c r="AJ109" s="1581"/>
      <c r="AK109" s="1582"/>
      <c r="AL109" s="565"/>
      <c r="AM109" s="517"/>
      <c r="AN109" s="619"/>
      <c r="AO109" s="1799"/>
      <c r="AP109" s="625"/>
      <c r="AQ109" s="917" t="s">
        <v>3</v>
      </c>
      <c r="AR109" s="922" t="s">
        <v>29</v>
      </c>
      <c r="AS109" s="1580"/>
      <c r="AT109" s="1580"/>
      <c r="AU109" s="1581"/>
      <c r="AV109" s="1582"/>
      <c r="AW109" s="565"/>
      <c r="AX109" s="678"/>
      <c r="AY109" s="907"/>
      <c r="AZ109" s="1822"/>
      <c r="BA109" s="1822"/>
      <c r="BB109" s="1822"/>
      <c r="BC109" s="508"/>
      <c r="BD109" s="1265"/>
      <c r="BE109" s="1265"/>
      <c r="BF109" s="1265"/>
      <c r="BG109" s="1265"/>
      <c r="BH109" s="1266"/>
    </row>
    <row r="110" spans="2:60" ht="19.5" customHeight="1">
      <c r="B110" s="1320"/>
      <c r="C110" s="1284"/>
      <c r="D110" s="645"/>
      <c r="E110" s="642"/>
      <c r="F110" s="642"/>
      <c r="G110" s="642"/>
      <c r="H110" s="642"/>
      <c r="I110" s="642"/>
      <c r="J110" s="683"/>
      <c r="K110" s="311" t="s">
        <v>2</v>
      </c>
      <c r="L110" s="925" t="s">
        <v>378</v>
      </c>
      <c r="M110" s="520"/>
      <c r="N110" s="931"/>
      <c r="O110" s="931"/>
      <c r="P110" s="575"/>
      <c r="Q110" s="565"/>
      <c r="R110" s="517"/>
      <c r="S110" s="565"/>
      <c r="T110" s="1331"/>
      <c r="U110" s="1332"/>
      <c r="V110" s="568"/>
      <c r="W110" s="492">
        <f>IF(K110="☑",1,0)</f>
        <v>1</v>
      </c>
      <c r="X110" s="1751"/>
      <c r="Y110" s="645"/>
      <c r="Z110" s="642"/>
      <c r="AA110" s="642"/>
      <c r="AB110" s="642"/>
      <c r="AC110" s="642"/>
      <c r="AD110" s="642"/>
      <c r="AE110" s="683"/>
      <c r="AF110" s="311" t="s">
        <v>3</v>
      </c>
      <c r="AG110" s="925" t="s">
        <v>378</v>
      </c>
      <c r="AH110" s="520"/>
      <c r="AI110" s="931"/>
      <c r="AJ110" s="931"/>
      <c r="AK110" s="575"/>
      <c r="AL110" s="565"/>
      <c r="AM110" s="517"/>
      <c r="AN110" s="492">
        <f>IF(AF110="☑",1,0)</f>
        <v>0</v>
      </c>
      <c r="AO110" s="1799"/>
      <c r="AP110" s="311" t="s">
        <v>3</v>
      </c>
      <c r="AQ110" s="925" t="s">
        <v>378</v>
      </c>
      <c r="AR110" s="520"/>
      <c r="AS110" s="931"/>
      <c r="AT110" s="931"/>
      <c r="AU110" s="931"/>
      <c r="AV110" s="575"/>
      <c r="AW110" s="565"/>
      <c r="AX110" s="678"/>
      <c r="AY110" s="498">
        <f>IF(AP110="☑",1,0)</f>
        <v>0</v>
      </c>
      <c r="AZ110" s="1822"/>
      <c r="BA110" s="1822"/>
      <c r="BB110" s="1822"/>
      <c r="BC110" s="508"/>
      <c r="BD110" s="1265"/>
      <c r="BE110" s="1265"/>
      <c r="BF110" s="1265"/>
      <c r="BG110" s="1265"/>
      <c r="BH110" s="1266"/>
    </row>
    <row r="111" spans="2:60" ht="15.75" customHeight="1">
      <c r="B111" s="1320"/>
      <c r="C111" s="1284"/>
      <c r="D111" s="645"/>
      <c r="E111" s="642"/>
      <c r="F111" s="642"/>
      <c r="G111" s="642"/>
      <c r="H111" s="642"/>
      <c r="I111" s="642"/>
      <c r="J111" s="683"/>
      <c r="K111" s="935"/>
      <c r="L111" s="936" t="s">
        <v>370</v>
      </c>
      <c r="M111" s="937"/>
      <c r="O111" s="582"/>
      <c r="P111" s="934"/>
      <c r="Q111" s="565"/>
      <c r="R111" s="517"/>
      <c r="S111" s="565"/>
      <c r="T111" s="1331"/>
      <c r="U111" s="1332"/>
      <c r="V111" s="568"/>
      <c r="W111" s="619"/>
      <c r="X111" s="1751"/>
      <c r="Y111" s="645"/>
      <c r="Z111" s="642"/>
      <c r="AA111" s="642"/>
      <c r="AB111" s="642"/>
      <c r="AC111" s="642"/>
      <c r="AD111" s="642"/>
      <c r="AE111" s="683"/>
      <c r="AF111" s="935"/>
      <c r="AG111" s="936" t="s">
        <v>370</v>
      </c>
      <c r="AH111" s="937"/>
      <c r="AI111" s="379"/>
      <c r="AJ111" s="582"/>
      <c r="AK111" s="934"/>
      <c r="AL111" s="565"/>
      <c r="AM111" s="517"/>
      <c r="AN111" s="619"/>
      <c r="AO111" s="1799"/>
      <c r="AP111" s="935"/>
      <c r="AQ111" s="936" t="s">
        <v>370</v>
      </c>
      <c r="AR111" s="937"/>
      <c r="AS111" s="379"/>
      <c r="AT111" s="379"/>
      <c r="AU111" s="582"/>
      <c r="AV111" s="934"/>
      <c r="AW111" s="565"/>
      <c r="AX111" s="678"/>
      <c r="AY111" s="907"/>
      <c r="AZ111" s="1822"/>
      <c r="BA111" s="1822"/>
      <c r="BB111" s="1822"/>
      <c r="BC111" s="508"/>
      <c r="BD111" s="1265"/>
      <c r="BE111" s="1265"/>
      <c r="BF111" s="1265"/>
      <c r="BG111" s="1265"/>
      <c r="BH111" s="1266"/>
    </row>
    <row r="112" spans="2:60" ht="15.75" customHeight="1">
      <c r="B112" s="1320"/>
      <c r="C112" s="1284"/>
      <c r="D112" s="645"/>
      <c r="E112" s="642"/>
      <c r="F112" s="642"/>
      <c r="G112" s="642"/>
      <c r="H112" s="642"/>
      <c r="I112" s="642"/>
      <c r="J112" s="683"/>
      <c r="K112" s="935"/>
      <c r="L112" s="917" t="s">
        <v>3</v>
      </c>
      <c r="M112" s="932" t="s">
        <v>371</v>
      </c>
      <c r="N112" s="377"/>
      <c r="O112" s="582"/>
      <c r="P112" s="582"/>
      <c r="Q112" s="565"/>
      <c r="R112" s="517"/>
      <c r="S112" s="565"/>
      <c r="T112" s="1331"/>
      <c r="U112" s="1332"/>
      <c r="V112" s="568"/>
      <c r="W112" s="619"/>
      <c r="X112" s="1751"/>
      <c r="Y112" s="645"/>
      <c r="Z112" s="642"/>
      <c r="AA112" s="642"/>
      <c r="AB112" s="642"/>
      <c r="AC112" s="642"/>
      <c r="AD112" s="642"/>
      <c r="AE112" s="683"/>
      <c r="AF112" s="935"/>
      <c r="AG112" s="917" t="s">
        <v>3</v>
      </c>
      <c r="AH112" s="932" t="s">
        <v>371</v>
      </c>
      <c r="AI112" s="377"/>
      <c r="AJ112" s="582"/>
      <c r="AK112" s="582"/>
      <c r="AL112" s="565"/>
      <c r="AM112" s="517"/>
      <c r="AN112" s="619"/>
      <c r="AO112" s="1799"/>
      <c r="AP112" s="935"/>
      <c r="AQ112" s="917" t="s">
        <v>3</v>
      </c>
      <c r="AR112" s="932" t="s">
        <v>371</v>
      </c>
      <c r="AS112" s="377"/>
      <c r="AT112" s="377"/>
      <c r="AU112" s="582"/>
      <c r="AV112" s="582"/>
      <c r="AW112" s="565"/>
      <c r="AX112" s="678"/>
      <c r="AY112" s="907"/>
      <c r="AZ112" s="1822"/>
      <c r="BA112" s="1822"/>
      <c r="BB112" s="1822"/>
      <c r="BC112" s="508"/>
      <c r="BD112" s="1265"/>
      <c r="BE112" s="1265"/>
      <c r="BF112" s="1265"/>
      <c r="BG112" s="1265"/>
      <c r="BH112" s="1266"/>
    </row>
    <row r="113" spans="2:60" ht="15.75" customHeight="1">
      <c r="B113" s="1320"/>
      <c r="C113" s="1284"/>
      <c r="D113" s="645"/>
      <c r="E113" s="642"/>
      <c r="F113" s="642"/>
      <c r="G113" s="642"/>
      <c r="H113" s="642"/>
      <c r="I113" s="642"/>
      <c r="J113" s="683"/>
      <c r="K113" s="935"/>
      <c r="L113" s="917" t="s">
        <v>3</v>
      </c>
      <c r="M113" s="932" t="s">
        <v>372</v>
      </c>
      <c r="N113" s="377"/>
      <c r="O113" s="582"/>
      <c r="P113" s="582"/>
      <c r="Q113" s="565"/>
      <c r="R113" s="517"/>
      <c r="S113" s="565"/>
      <c r="T113" s="1331"/>
      <c r="U113" s="1332"/>
      <c r="V113" s="568"/>
      <c r="W113" s="619"/>
      <c r="X113" s="1751"/>
      <c r="Y113" s="645"/>
      <c r="Z113" s="642"/>
      <c r="AA113" s="642"/>
      <c r="AB113" s="642"/>
      <c r="AC113" s="642"/>
      <c r="AD113" s="642"/>
      <c r="AE113" s="683"/>
      <c r="AF113" s="935"/>
      <c r="AG113" s="917" t="s">
        <v>3</v>
      </c>
      <c r="AH113" s="932" t="s">
        <v>372</v>
      </c>
      <c r="AI113" s="377"/>
      <c r="AJ113" s="582"/>
      <c r="AK113" s="582"/>
      <c r="AL113" s="565"/>
      <c r="AM113" s="517"/>
      <c r="AN113" s="619"/>
      <c r="AO113" s="1799"/>
      <c r="AP113" s="935"/>
      <c r="AQ113" s="917" t="s">
        <v>3</v>
      </c>
      <c r="AR113" s="932" t="s">
        <v>372</v>
      </c>
      <c r="AS113" s="377"/>
      <c r="AT113" s="377"/>
      <c r="AU113" s="582"/>
      <c r="AV113" s="582"/>
      <c r="AW113" s="565"/>
      <c r="AX113" s="678"/>
      <c r="AY113" s="907"/>
      <c r="AZ113" s="1822"/>
      <c r="BA113" s="1822"/>
      <c r="BB113" s="1822"/>
      <c r="BC113" s="508"/>
      <c r="BD113" s="1265"/>
      <c r="BE113" s="1265"/>
      <c r="BF113" s="1265"/>
      <c r="BG113" s="1265"/>
      <c r="BH113" s="1266"/>
    </row>
    <row r="114" spans="2:60" ht="15.75" customHeight="1">
      <c r="B114" s="1320"/>
      <c r="C114" s="1284"/>
      <c r="D114" s="645"/>
      <c r="E114" s="642"/>
      <c r="F114" s="642"/>
      <c r="G114" s="642"/>
      <c r="H114" s="642"/>
      <c r="I114" s="642"/>
      <c r="J114" s="683"/>
      <c r="K114" s="935"/>
      <c r="L114" s="917" t="s">
        <v>3</v>
      </c>
      <c r="M114" s="932" t="s">
        <v>373</v>
      </c>
      <c r="N114" s="377"/>
      <c r="O114" s="582"/>
      <c r="P114" s="582"/>
      <c r="Q114" s="565"/>
      <c r="R114" s="517"/>
      <c r="S114" s="565"/>
      <c r="T114" s="1331"/>
      <c r="U114" s="1332"/>
      <c r="V114" s="568"/>
      <c r="W114" s="619"/>
      <c r="X114" s="1751"/>
      <c r="Y114" s="645"/>
      <c r="Z114" s="642"/>
      <c r="AA114" s="642"/>
      <c r="AB114" s="642"/>
      <c r="AC114" s="642"/>
      <c r="AD114" s="642"/>
      <c r="AE114" s="683"/>
      <c r="AF114" s="935"/>
      <c r="AG114" s="917" t="s">
        <v>3</v>
      </c>
      <c r="AH114" s="932" t="s">
        <v>373</v>
      </c>
      <c r="AI114" s="377"/>
      <c r="AJ114" s="582"/>
      <c r="AK114" s="582"/>
      <c r="AL114" s="565"/>
      <c r="AM114" s="517"/>
      <c r="AN114" s="619"/>
      <c r="AO114" s="1799"/>
      <c r="AP114" s="935"/>
      <c r="AQ114" s="917" t="s">
        <v>3</v>
      </c>
      <c r="AR114" s="932" t="s">
        <v>373</v>
      </c>
      <c r="AS114" s="377"/>
      <c r="AT114" s="377"/>
      <c r="AU114" s="582"/>
      <c r="AV114" s="582"/>
      <c r="AW114" s="565"/>
      <c r="AX114" s="678"/>
      <c r="AY114" s="907"/>
      <c r="AZ114" s="1822"/>
      <c r="BA114" s="1822"/>
      <c r="BB114" s="1822"/>
      <c r="BC114" s="508"/>
      <c r="BD114" s="1265"/>
      <c r="BE114" s="1265"/>
      <c r="BF114" s="1265"/>
      <c r="BG114" s="1265"/>
      <c r="BH114" s="1266"/>
    </row>
    <row r="115" spans="2:60" ht="15.75" customHeight="1">
      <c r="B115" s="1320"/>
      <c r="C115" s="1284"/>
      <c r="D115" s="645"/>
      <c r="E115" s="642"/>
      <c r="F115" s="642"/>
      <c r="G115" s="642"/>
      <c r="H115" s="642"/>
      <c r="I115" s="642"/>
      <c r="J115" s="683"/>
      <c r="K115" s="625"/>
      <c r="L115" s="917" t="s">
        <v>3</v>
      </c>
      <c r="M115" s="938" t="s">
        <v>374</v>
      </c>
      <c r="N115" s="1580"/>
      <c r="O115" s="1581"/>
      <c r="P115" s="1586"/>
      <c r="Q115" s="565"/>
      <c r="R115" s="517"/>
      <c r="S115" s="565"/>
      <c r="T115" s="1331"/>
      <c r="U115" s="1332"/>
      <c r="V115" s="568"/>
      <c r="W115" s="619"/>
      <c r="X115" s="1751"/>
      <c r="Y115" s="645"/>
      <c r="Z115" s="642"/>
      <c r="AA115" s="642"/>
      <c r="AB115" s="642"/>
      <c r="AC115" s="642"/>
      <c r="AD115" s="642"/>
      <c r="AE115" s="683"/>
      <c r="AF115" s="625"/>
      <c r="AG115" s="917" t="s">
        <v>3</v>
      </c>
      <c r="AH115" s="938" t="s">
        <v>374</v>
      </c>
      <c r="AI115" s="1580"/>
      <c r="AJ115" s="1581"/>
      <c r="AK115" s="1586"/>
      <c r="AL115" s="565"/>
      <c r="AM115" s="517"/>
      <c r="AN115" s="619"/>
      <c r="AO115" s="1799"/>
      <c r="AP115" s="625"/>
      <c r="AQ115" s="917" t="s">
        <v>3</v>
      </c>
      <c r="AR115" s="938" t="s">
        <v>374</v>
      </c>
      <c r="AS115" s="1580"/>
      <c r="AT115" s="1580"/>
      <c r="AU115" s="1581"/>
      <c r="AV115" s="1586"/>
      <c r="AW115" s="565"/>
      <c r="AX115" s="678"/>
      <c r="AY115" s="907"/>
      <c r="AZ115" s="1822"/>
      <c r="BA115" s="1822"/>
      <c r="BB115" s="1822"/>
      <c r="BC115" s="508"/>
      <c r="BD115" s="1265"/>
      <c r="BE115" s="1265"/>
      <c r="BF115" s="1265"/>
      <c r="BG115" s="1265"/>
      <c r="BH115" s="1266"/>
    </row>
    <row r="116" spans="2:60" ht="19.5" customHeight="1">
      <c r="B116" s="1320"/>
      <c r="C116" s="1284"/>
      <c r="D116" s="490"/>
      <c r="E116" s="642"/>
      <c r="F116" s="642"/>
      <c r="G116" s="642"/>
      <c r="H116" s="642"/>
      <c r="I116" s="642"/>
      <c r="J116" s="715"/>
      <c r="K116" s="311" t="s">
        <v>2</v>
      </c>
      <c r="L116" s="925" t="s">
        <v>382</v>
      </c>
      <c r="M116" s="939"/>
      <c r="N116" s="533"/>
      <c r="O116" s="531"/>
      <c r="P116" s="534"/>
      <c r="Q116" s="516"/>
      <c r="R116" s="517"/>
      <c r="S116" s="516"/>
      <c r="T116" s="1345"/>
      <c r="U116" s="1279"/>
      <c r="V116" s="579"/>
      <c r="W116" s="492">
        <f>IF(L118="☑",0,IF(K116="☑",1,0))</f>
        <v>1</v>
      </c>
      <c r="X116" s="1751"/>
      <c r="Y116" s="490"/>
      <c r="Z116" s="642"/>
      <c r="AA116" s="642"/>
      <c r="AB116" s="642"/>
      <c r="AC116" s="642"/>
      <c r="AD116" s="642"/>
      <c r="AE116" s="715"/>
      <c r="AF116" s="311" t="s">
        <v>3</v>
      </c>
      <c r="AG116" s="925" t="s">
        <v>382</v>
      </c>
      <c r="AH116" s="939"/>
      <c r="AI116" s="533"/>
      <c r="AJ116" s="531"/>
      <c r="AK116" s="534"/>
      <c r="AL116" s="516"/>
      <c r="AM116" s="517"/>
      <c r="AN116" s="492">
        <f>IF(AG118="☑",0,IF(AF116="☑",1,0))</f>
        <v>0</v>
      </c>
      <c r="AO116" s="1799"/>
      <c r="AP116" s="311" t="s">
        <v>3</v>
      </c>
      <c r="AQ116" s="925" t="s">
        <v>382</v>
      </c>
      <c r="AR116" s="939"/>
      <c r="AS116" s="533"/>
      <c r="AT116" s="533"/>
      <c r="AU116" s="531"/>
      <c r="AV116" s="534"/>
      <c r="AW116" s="516"/>
      <c r="AX116" s="678"/>
      <c r="AY116" s="498">
        <f>IF(AQ118="☑",0,IF(AP116="☑",1,0))</f>
        <v>0</v>
      </c>
      <c r="AZ116" s="1822"/>
      <c r="BA116" s="1822"/>
      <c r="BB116" s="1822"/>
      <c r="BC116" s="508"/>
      <c r="BD116" s="1265"/>
      <c r="BE116" s="1265"/>
      <c r="BF116" s="1265"/>
      <c r="BG116" s="1265"/>
      <c r="BH116" s="1266"/>
    </row>
    <row r="117" spans="2:60" ht="15" customHeight="1">
      <c r="B117" s="1320"/>
      <c r="C117" s="1284"/>
      <c r="D117" s="490"/>
      <c r="E117" s="642"/>
      <c r="F117" s="642"/>
      <c r="G117" s="642"/>
      <c r="H117" s="642"/>
      <c r="I117" s="642"/>
      <c r="J117" s="715"/>
      <c r="K117" s="940"/>
      <c r="L117" s="941" t="s">
        <v>389</v>
      </c>
      <c r="M117" s="939"/>
      <c r="N117" s="533"/>
      <c r="O117" s="531"/>
      <c r="P117" s="534"/>
      <c r="Q117" s="516"/>
      <c r="R117" s="517"/>
      <c r="S117" s="516"/>
      <c r="T117" s="1331"/>
      <c r="U117" s="1332"/>
      <c r="V117" s="579"/>
      <c r="W117" s="674"/>
      <c r="X117" s="1751"/>
      <c r="Y117" s="490"/>
      <c r="Z117" s="642"/>
      <c r="AA117" s="642"/>
      <c r="AB117" s="642"/>
      <c r="AC117" s="642"/>
      <c r="AD117" s="642"/>
      <c r="AE117" s="715"/>
      <c r="AF117" s="940"/>
      <c r="AG117" s="941" t="s">
        <v>389</v>
      </c>
      <c r="AH117" s="939"/>
      <c r="AI117" s="533"/>
      <c r="AJ117" s="531"/>
      <c r="AK117" s="534"/>
      <c r="AL117" s="516"/>
      <c r="AM117" s="517"/>
      <c r="AN117" s="674"/>
      <c r="AO117" s="1799"/>
      <c r="AP117" s="940"/>
      <c r="AQ117" s="941" t="s">
        <v>389</v>
      </c>
      <c r="AR117" s="939"/>
      <c r="AS117" s="533"/>
      <c r="AT117" s="533"/>
      <c r="AU117" s="531"/>
      <c r="AV117" s="534"/>
      <c r="AW117" s="516"/>
      <c r="AX117" s="678"/>
      <c r="AY117" s="942"/>
      <c r="AZ117" s="1822"/>
      <c r="BA117" s="1822"/>
      <c r="BB117" s="1822"/>
      <c r="BC117" s="508"/>
      <c r="BD117" s="1265"/>
      <c r="BE117" s="1265"/>
      <c r="BF117" s="1265"/>
      <c r="BG117" s="1265"/>
      <c r="BH117" s="1266"/>
    </row>
    <row r="118" spans="2:60" ht="19.5" customHeight="1">
      <c r="B118" s="1320"/>
      <c r="C118" s="1284"/>
      <c r="D118" s="490"/>
      <c r="E118" s="642"/>
      <c r="F118" s="642"/>
      <c r="G118" s="642"/>
      <c r="H118" s="642"/>
      <c r="I118" s="642"/>
      <c r="J118" s="715"/>
      <c r="K118" s="940"/>
      <c r="L118" s="311" t="s">
        <v>3</v>
      </c>
      <c r="M118" s="636" t="s">
        <v>377</v>
      </c>
      <c r="N118" s="533"/>
      <c r="O118" s="531"/>
      <c r="P118" s="534"/>
      <c r="Q118" s="516"/>
      <c r="R118" s="517"/>
      <c r="S118" s="516"/>
      <c r="T118" s="1331"/>
      <c r="U118" s="1332"/>
      <c r="V118" s="579"/>
      <c r="W118" s="492">
        <f>IF(L118="☑",1,0)</f>
        <v>0</v>
      </c>
      <c r="X118" s="1751"/>
      <c r="Y118" s="490"/>
      <c r="Z118" s="642"/>
      <c r="AA118" s="642"/>
      <c r="AB118" s="642"/>
      <c r="AC118" s="642"/>
      <c r="AD118" s="642"/>
      <c r="AE118" s="715"/>
      <c r="AF118" s="940"/>
      <c r="AG118" s="311" t="s">
        <v>3</v>
      </c>
      <c r="AH118" s="636" t="s">
        <v>377</v>
      </c>
      <c r="AI118" s="533"/>
      <c r="AJ118" s="531"/>
      <c r="AK118" s="534"/>
      <c r="AL118" s="516"/>
      <c r="AM118" s="517"/>
      <c r="AN118" s="492">
        <f>IF(AG118="☑",1,0)</f>
        <v>0</v>
      </c>
      <c r="AO118" s="1799"/>
      <c r="AP118" s="940"/>
      <c r="AQ118" s="311" t="s">
        <v>3</v>
      </c>
      <c r="AR118" s="636" t="s">
        <v>377</v>
      </c>
      <c r="AS118" s="533"/>
      <c r="AT118" s="533"/>
      <c r="AU118" s="531"/>
      <c r="AV118" s="534"/>
      <c r="AW118" s="516"/>
      <c r="AX118" s="678"/>
      <c r="AY118" s="498">
        <f>IF(AQ118="☑",1,0)</f>
        <v>0</v>
      </c>
      <c r="AZ118" s="1822"/>
      <c r="BA118" s="1822"/>
      <c r="BB118" s="1822"/>
      <c r="BC118" s="508"/>
      <c r="BD118" s="1265"/>
      <c r="BE118" s="1265"/>
      <c r="BF118" s="1265"/>
      <c r="BG118" s="1265"/>
      <c r="BH118" s="1266"/>
    </row>
    <row r="119" spans="2:60" ht="19.5" customHeight="1">
      <c r="B119" s="1320"/>
      <c r="C119" s="1284"/>
      <c r="D119" s="490"/>
      <c r="E119" s="642"/>
      <c r="F119" s="642"/>
      <c r="G119" s="642"/>
      <c r="H119" s="642"/>
      <c r="I119" s="642"/>
      <c r="J119" s="715"/>
      <c r="K119" s="935"/>
      <c r="L119" s="943"/>
      <c r="M119" s="944" t="s">
        <v>446</v>
      </c>
      <c r="N119" s="533"/>
      <c r="O119" s="531"/>
      <c r="P119" s="534"/>
      <c r="Q119" s="516"/>
      <c r="R119" s="517"/>
      <c r="S119" s="516"/>
      <c r="T119" s="920"/>
      <c r="U119" s="921"/>
      <c r="V119" s="579"/>
      <c r="W119" s="674"/>
      <c r="X119" s="1751"/>
      <c r="Y119" s="490"/>
      <c r="Z119" s="642"/>
      <c r="AA119" s="642"/>
      <c r="AB119" s="642"/>
      <c r="AC119" s="642"/>
      <c r="AD119" s="642"/>
      <c r="AE119" s="715"/>
      <c r="AF119" s="935"/>
      <c r="AG119" s="943"/>
      <c r="AH119" s="944" t="s">
        <v>446</v>
      </c>
      <c r="AI119" s="533"/>
      <c r="AJ119" s="531"/>
      <c r="AK119" s="534"/>
      <c r="AL119" s="516"/>
      <c r="AM119" s="517"/>
      <c r="AN119" s="674"/>
      <c r="AO119" s="1799"/>
      <c r="AP119" s="935"/>
      <c r="AQ119" s="943"/>
      <c r="AR119" s="944" t="s">
        <v>446</v>
      </c>
      <c r="AS119" s="533"/>
      <c r="AT119" s="533"/>
      <c r="AU119" s="531"/>
      <c r="AV119" s="534"/>
      <c r="AW119" s="516"/>
      <c r="AX119" s="678"/>
      <c r="AY119" s="942"/>
      <c r="AZ119" s="1822"/>
      <c r="BA119" s="1822"/>
      <c r="BB119" s="1822"/>
      <c r="BC119" s="508"/>
      <c r="BD119" s="1265"/>
      <c r="BE119" s="1265"/>
      <c r="BF119" s="1265"/>
      <c r="BG119" s="1265"/>
      <c r="BH119" s="1266"/>
    </row>
    <row r="120" spans="2:60" ht="19.5" customHeight="1">
      <c r="B120" s="1320"/>
      <c r="C120" s="1284"/>
      <c r="D120" s="490"/>
      <c r="E120" s="642"/>
      <c r="F120" s="642"/>
      <c r="G120" s="642"/>
      <c r="H120" s="642"/>
      <c r="I120" s="642"/>
      <c r="J120" s="715"/>
      <c r="K120" s="647" t="s">
        <v>22</v>
      </c>
      <c r="L120" s="531"/>
      <c r="M120" s="939"/>
      <c r="N120" s="533"/>
      <c r="O120" s="531"/>
      <c r="P120" s="534"/>
      <c r="Q120" s="516"/>
      <c r="R120" s="516"/>
      <c r="S120" s="516"/>
      <c r="T120" s="516"/>
      <c r="U120" s="516"/>
      <c r="V120" s="535" t="str">
        <f>IF(ISNUMBER(U121),"","該当する取組状況を選択してください")</f>
        <v/>
      </c>
      <c r="W120" s="674"/>
      <c r="X120" s="1751"/>
      <c r="Y120" s="490"/>
      <c r="Z120" s="642"/>
      <c r="AA120" s="642"/>
      <c r="AB120" s="642"/>
      <c r="AC120" s="642"/>
      <c r="AD120" s="642"/>
      <c r="AE120" s="715"/>
      <c r="AF120" s="647" t="s">
        <v>22</v>
      </c>
      <c r="AG120" s="531"/>
      <c r="AH120" s="939"/>
      <c r="AI120" s="533"/>
      <c r="AJ120" s="531"/>
      <c r="AK120" s="534"/>
      <c r="AL120" s="516"/>
      <c r="AM120" s="535" t="str">
        <f>IF(ISNUMBER(AM121),"","該当する取組状況等を選択してください")</f>
        <v/>
      </c>
      <c r="AN120" s="674"/>
      <c r="AO120" s="1799"/>
      <c r="AP120" s="648" t="s">
        <v>22</v>
      </c>
      <c r="AQ120" s="531"/>
      <c r="AR120" s="532"/>
      <c r="AS120" s="533"/>
      <c r="AT120" s="533"/>
      <c r="AU120" s="531"/>
      <c r="AV120" s="534"/>
      <c r="AW120" s="516"/>
      <c r="AX120" s="535" t="str">
        <f>IF(ISNUMBER(AX121),"","該当する取組状況等を選択してください")</f>
        <v>該当する取組状況等を選択してください</v>
      </c>
      <c r="AY120" s="942"/>
      <c r="AZ120" s="1822"/>
      <c r="BA120" s="1822"/>
      <c r="BB120" s="1822"/>
      <c r="BC120" s="508"/>
      <c r="BD120" s="509"/>
      <c r="BE120" s="509"/>
      <c r="BF120" s="509"/>
      <c r="BG120" s="509"/>
      <c r="BH120" s="510"/>
    </row>
    <row r="121" spans="2:60" ht="37.5" customHeight="1">
      <c r="B121" s="1320"/>
      <c r="C121" s="1284"/>
      <c r="D121" s="490"/>
      <c r="E121" s="490"/>
      <c r="F121" s="642"/>
      <c r="G121" s="642"/>
      <c r="H121" s="642"/>
      <c r="I121" s="642"/>
      <c r="J121" s="715"/>
      <c r="K121" s="531"/>
      <c r="L121" s="1595"/>
      <c r="M121" s="1596"/>
      <c r="N121" s="1596"/>
      <c r="O121" s="1596"/>
      <c r="P121" s="1597"/>
      <c r="Q121" s="1597"/>
      <c r="R121" s="537"/>
      <c r="S121" s="537"/>
      <c r="T121" s="537"/>
      <c r="U121" s="1312">
        <f>IF(K90="☑",0,IF(W121=0,"-",IF(L118="☑",IF(W121=4,10,IF(W121&gt;=3,5,0)),IF(W121=5,10,IF(W121&gt;=3,5,0)))))</f>
        <v>10</v>
      </c>
      <c r="V121" s="1313"/>
      <c r="W121" s="716">
        <f>SUM(W90:W116)</f>
        <v>5</v>
      </c>
      <c r="X121" s="1751"/>
      <c r="Y121" s="490"/>
      <c r="Z121" s="490"/>
      <c r="AA121" s="642"/>
      <c r="AB121" s="642"/>
      <c r="AC121" s="642"/>
      <c r="AD121" s="642"/>
      <c r="AE121" s="715"/>
      <c r="AF121" s="531"/>
      <c r="AG121" s="1595"/>
      <c r="AH121" s="1707"/>
      <c r="AI121" s="1707"/>
      <c r="AJ121" s="1707"/>
      <c r="AK121" s="1707"/>
      <c r="AL121" s="874"/>
      <c r="AM121" s="872">
        <f>IF(AF89="☑",U121,IF(AF90="☑",0,IF(AN121=0,"-",IF(AG118="☑",IF(AN121=4,10,IF(AN121&gt;=3,5,0)),IF(AN121=5,10,IF(AN121&gt;=3,5,0))))))</f>
        <v>10</v>
      </c>
      <c r="AN121" s="716">
        <f>SUM(AN91:AN116)</f>
        <v>0</v>
      </c>
      <c r="AO121" s="1799"/>
      <c r="AP121" s="625"/>
      <c r="AQ121" s="1270"/>
      <c r="AR121" s="1270"/>
      <c r="AS121" s="1270"/>
      <c r="AT121" s="1270"/>
      <c r="AU121" s="1270"/>
      <c r="AV121" s="1270"/>
      <c r="AW121" s="945"/>
      <c r="AX121" s="302" t="str">
        <f>IF(AP89="☑",U121,IF(AS89="☑",AM121,IF(AP90="☑",0,IF(AY121=0,"-",IF(AQ118="☑",IF(AY121=4,10,IF(AY121&gt;=3,5,0)),IF(AY121=5,10,IF(AY121&gt;=3,5,0)))))))</f>
        <v>-</v>
      </c>
      <c r="AY121" s="946">
        <f>SUM(AY91:AY116)</f>
        <v>0</v>
      </c>
      <c r="AZ121" s="1822"/>
      <c r="BA121" s="1822"/>
      <c r="BB121" s="1822"/>
      <c r="BC121" s="508"/>
      <c r="BD121" s="509"/>
      <c r="BE121" s="509"/>
      <c r="BF121" s="509"/>
      <c r="BG121" s="509"/>
      <c r="BH121" s="510"/>
    </row>
    <row r="122" spans="2:60" ht="13.5" customHeight="1" thickBot="1">
      <c r="B122" s="1321"/>
      <c r="C122" s="1285"/>
      <c r="D122" s="717"/>
      <c r="E122" s="717"/>
      <c r="F122" s="717"/>
      <c r="G122" s="717"/>
      <c r="H122" s="717"/>
      <c r="I122" s="717"/>
      <c r="J122" s="718"/>
      <c r="K122" s="719"/>
      <c r="L122" s="719"/>
      <c r="M122" s="720"/>
      <c r="N122" s="720"/>
      <c r="O122" s="720"/>
      <c r="P122" s="721"/>
      <c r="Q122" s="721"/>
      <c r="R122" s="721"/>
      <c r="S122" s="721"/>
      <c r="T122" s="721"/>
      <c r="U122" s="543"/>
      <c r="V122" s="482" t="s">
        <v>1</v>
      </c>
      <c r="W122" s="659"/>
      <c r="X122" s="1831"/>
      <c r="Y122" s="717"/>
      <c r="Z122" s="717"/>
      <c r="AA122" s="717"/>
      <c r="AB122" s="717"/>
      <c r="AC122" s="717"/>
      <c r="AD122" s="717"/>
      <c r="AE122" s="718"/>
      <c r="AF122" s="719"/>
      <c r="AG122" s="719"/>
      <c r="AH122" s="720"/>
      <c r="AI122" s="720"/>
      <c r="AJ122" s="720"/>
      <c r="AK122" s="721"/>
      <c r="AL122" s="721"/>
      <c r="AM122" s="482" t="s">
        <v>1</v>
      </c>
      <c r="AN122" s="659"/>
      <c r="AO122" s="1827"/>
      <c r="AP122" s="719"/>
      <c r="AQ122" s="719"/>
      <c r="AR122" s="720"/>
      <c r="AS122" s="720"/>
      <c r="AT122" s="720"/>
      <c r="AU122" s="720"/>
      <c r="AV122" s="721"/>
      <c r="AW122" s="721"/>
      <c r="AX122" s="482" t="s">
        <v>1</v>
      </c>
      <c r="AY122" s="722"/>
      <c r="AZ122" s="1823"/>
      <c r="BA122" s="1823"/>
      <c r="BB122" s="1823"/>
      <c r="BC122" s="723"/>
      <c r="BD122" s="723"/>
      <c r="BE122" s="723"/>
      <c r="BF122" s="724"/>
      <c r="BG122" s="724"/>
      <c r="BH122" s="725"/>
    </row>
    <row r="123" spans="2:60" customFormat="1" ht="29.25" customHeight="1">
      <c r="B123" s="1322" t="s">
        <v>698</v>
      </c>
      <c r="C123" s="1280" t="s">
        <v>10</v>
      </c>
      <c r="D123" s="1336" t="s">
        <v>316</v>
      </c>
      <c r="E123" s="1337"/>
      <c r="F123" s="1337"/>
      <c r="G123" s="1337"/>
      <c r="H123" s="1337"/>
      <c r="I123" s="1337"/>
      <c r="J123" s="1338"/>
      <c r="K123" s="726"/>
      <c r="L123" s="726"/>
      <c r="M123" s="726"/>
      <c r="N123" s="726"/>
      <c r="O123" s="726"/>
      <c r="P123" s="726"/>
      <c r="Q123" s="726"/>
      <c r="R123" s="726"/>
      <c r="S123" s="726"/>
      <c r="T123" s="726"/>
      <c r="U123" s="726"/>
      <c r="V123" s="727"/>
      <c r="W123" s="728"/>
      <c r="X123" s="1549" t="s">
        <v>10</v>
      </c>
      <c r="Y123" s="1336" t="s">
        <v>316</v>
      </c>
      <c r="Z123" s="1337"/>
      <c r="AA123" s="1337"/>
      <c r="AB123" s="1337"/>
      <c r="AC123" s="1337"/>
      <c r="AD123" s="1337"/>
      <c r="AE123" s="1338"/>
      <c r="AF123" s="314" t="s">
        <v>2</v>
      </c>
      <c r="AG123" s="730" t="s">
        <v>36</v>
      </c>
      <c r="AH123" s="726"/>
      <c r="AI123" s="726"/>
      <c r="AJ123" s="726"/>
      <c r="AK123" s="726"/>
      <c r="AL123" s="726"/>
      <c r="AM123" s="726"/>
      <c r="AN123" s="728"/>
      <c r="AO123" s="1772" t="s">
        <v>76</v>
      </c>
      <c r="AP123" s="22" t="s">
        <v>3</v>
      </c>
      <c r="AQ123" s="667" t="s">
        <v>50</v>
      </c>
      <c r="AR123" s="668"/>
      <c r="AS123" s="298" t="s">
        <v>3</v>
      </c>
      <c r="AT123" s="596" t="s">
        <v>642</v>
      </c>
      <c r="AU123" s="668"/>
      <c r="AV123" s="731"/>
      <c r="AW123" s="731"/>
      <c r="AX123" s="732"/>
      <c r="AY123" s="903">
        <f>IF(AND(AP123="□",AS123="□"),1,IF(AND(AP123="☑",AS123="☑"),5,IF(AND(AS123="☑",AF123="☑"),2,IF(AND(AS123="☑",AF123="□"),3,IF(AP123="☑",4,5)))))</f>
        <v>1</v>
      </c>
      <c r="AZ123" s="733"/>
      <c r="BA123" s="733"/>
      <c r="BB123" s="733"/>
      <c r="BC123" s="734" t="s">
        <v>666</v>
      </c>
      <c r="BD123" s="735"/>
      <c r="BE123" s="735"/>
      <c r="BF123" s="736"/>
      <c r="BG123" s="736"/>
      <c r="BH123" s="737"/>
    </row>
    <row r="124" spans="2:60" ht="29.1" customHeight="1">
      <c r="B124" s="1323"/>
      <c r="C124" s="1281"/>
      <c r="D124" s="1339"/>
      <c r="E124" s="1339"/>
      <c r="F124" s="1339"/>
      <c r="G124" s="1339"/>
      <c r="H124" s="1339"/>
      <c r="I124" s="1339"/>
      <c r="J124" s="1340"/>
      <c r="K124" s="33" t="s">
        <v>3</v>
      </c>
      <c r="L124" s="738" t="str">
        <f>IF(OR($I$13="金の認定【新規】",$I$13="金の認定【３年ごとの更新】"),"取組無し / 添付資料（取組のわかる資料）無し　（初回/3年ごと更新時のみ　※添付資料無しは採点対象外）","取組無し")</f>
        <v>取組無し</v>
      </c>
      <c r="M124" s="739"/>
      <c r="N124" s="739"/>
      <c r="O124" s="740"/>
      <c r="P124" s="740"/>
      <c r="Q124" s="740"/>
      <c r="R124" s="740"/>
      <c r="S124" s="740"/>
      <c r="T124" s="740"/>
      <c r="U124" s="740"/>
      <c r="V124" s="741"/>
      <c r="W124" s="492"/>
      <c r="X124" s="1467"/>
      <c r="Y124" s="1339"/>
      <c r="Z124" s="1339"/>
      <c r="AA124" s="1339"/>
      <c r="AB124" s="1339"/>
      <c r="AC124" s="1339"/>
      <c r="AD124" s="1339"/>
      <c r="AE124" s="1340"/>
      <c r="AF124" s="33" t="s">
        <v>3</v>
      </c>
      <c r="AG124" s="738" t="str">
        <f>IF(OR($L$13="金の認定【新規】",$L$13="金の認定【３年ごとの更新】"),"取組無し / 添付資料（取組のわかる資料）無し　（初回/3年ごと更新時のみ　※添付資料無しは採点対象外）","取組無し")</f>
        <v>取組無し</v>
      </c>
      <c r="AH124" s="739"/>
      <c r="AI124" s="739"/>
      <c r="AJ124" s="740"/>
      <c r="AK124" s="740"/>
      <c r="AL124" s="740"/>
      <c r="AM124" s="740"/>
      <c r="AN124" s="492"/>
      <c r="AO124" s="1784"/>
      <c r="AP124" s="35" t="s">
        <v>3</v>
      </c>
      <c r="AQ124" s="711" t="str">
        <f>IF(OR($L$13="金の認定【新規】",$L$13="金の認定【３年ごとの更新】"),"取組無し / 添付資料（取組のわかる資料）無し　（初回/3年ごと更新時のみ　※添付資料無しは採点対象外）","取組無し")</f>
        <v>取組無し</v>
      </c>
      <c r="AR124" s="739"/>
      <c r="AS124" s="739"/>
      <c r="AT124" s="739"/>
      <c r="AU124" s="740"/>
      <c r="AV124" s="740"/>
      <c r="AW124" s="740"/>
      <c r="AX124" s="741"/>
      <c r="AY124" s="498"/>
      <c r="AZ124" s="1779">
        <f>U135</f>
        <v>5</v>
      </c>
      <c r="BA124" s="1779">
        <f>IF(X19="□","",AM135)</f>
        <v>5</v>
      </c>
      <c r="BB124" s="1398" t="str">
        <f>IF(AO19="□","",AX135)</f>
        <v>-</v>
      </c>
      <c r="BC124" s="1388"/>
      <c r="BD124" s="1261"/>
      <c r="BE124" s="1261"/>
      <c r="BF124" s="1261"/>
      <c r="BG124" s="1261"/>
      <c r="BH124" s="1263"/>
    </row>
    <row r="125" spans="2:60" ht="19.5" customHeight="1">
      <c r="B125" s="1323"/>
      <c r="C125" s="1281"/>
      <c r="D125" s="1339"/>
      <c r="E125" s="1339"/>
      <c r="F125" s="1339"/>
      <c r="G125" s="1339"/>
      <c r="H125" s="1339"/>
      <c r="I125" s="1339"/>
      <c r="J125" s="1340"/>
      <c r="K125" s="512" t="s">
        <v>661</v>
      </c>
      <c r="L125" s="512"/>
      <c r="M125" s="512"/>
      <c r="N125" s="582"/>
      <c r="O125" s="582"/>
      <c r="P125" s="582"/>
      <c r="Q125" s="582"/>
      <c r="R125" s="582"/>
      <c r="S125" s="582"/>
      <c r="T125" s="1433"/>
      <c r="U125" s="1434"/>
      <c r="V125" s="678"/>
      <c r="W125" s="492"/>
      <c r="X125" s="1467"/>
      <c r="Y125" s="1339"/>
      <c r="Z125" s="1339"/>
      <c r="AA125" s="1339"/>
      <c r="AB125" s="1339"/>
      <c r="AC125" s="1339"/>
      <c r="AD125" s="1339"/>
      <c r="AE125" s="1340"/>
      <c r="AF125" s="512" t="s">
        <v>661</v>
      </c>
      <c r="AG125" s="512"/>
      <c r="AH125" s="512"/>
      <c r="AI125" s="582"/>
      <c r="AJ125" s="582"/>
      <c r="AK125" s="582"/>
      <c r="AL125" s="582"/>
      <c r="AM125" s="582"/>
      <c r="AN125" s="492"/>
      <c r="AO125" s="1784"/>
      <c r="AP125" s="1409" t="s">
        <v>21</v>
      </c>
      <c r="AQ125" s="1409"/>
      <c r="AR125" s="1409"/>
      <c r="AS125" s="582"/>
      <c r="AT125" s="582"/>
      <c r="AU125" s="582"/>
      <c r="AV125" s="582"/>
      <c r="AW125" s="582"/>
      <c r="AX125" s="678"/>
      <c r="AY125" s="498"/>
      <c r="AZ125" s="1779"/>
      <c r="BA125" s="1779"/>
      <c r="BB125" s="1398"/>
      <c r="BC125" s="1388"/>
      <c r="BD125" s="1261"/>
      <c r="BE125" s="1261"/>
      <c r="BF125" s="1261"/>
      <c r="BG125" s="1261"/>
      <c r="BH125" s="1263"/>
    </row>
    <row r="126" spans="2:60" ht="19.5" customHeight="1">
      <c r="B126" s="1323"/>
      <c r="C126" s="1281"/>
      <c r="D126" s="1339"/>
      <c r="E126" s="1339"/>
      <c r="F126" s="1339"/>
      <c r="G126" s="1339"/>
      <c r="H126" s="1339"/>
      <c r="I126" s="1339"/>
      <c r="J126" s="1340"/>
      <c r="K126" s="311" t="s">
        <v>2</v>
      </c>
      <c r="L126" s="925" t="s">
        <v>383</v>
      </c>
      <c r="M126" s="603"/>
      <c r="N126" s="582"/>
      <c r="O126" s="582"/>
      <c r="P126" s="582"/>
      <c r="Q126" s="582"/>
      <c r="R126" s="582"/>
      <c r="S126" s="1333" t="s">
        <v>649</v>
      </c>
      <c r="T126" s="1334"/>
      <c r="U126" s="1334"/>
      <c r="V126" s="1335"/>
      <c r="W126" s="492">
        <f>IF(K126="☑",1,0)</f>
        <v>1</v>
      </c>
      <c r="X126" s="1467"/>
      <c r="Y126" s="1339"/>
      <c r="Z126" s="1339"/>
      <c r="AA126" s="1339"/>
      <c r="AB126" s="1339"/>
      <c r="AC126" s="1339"/>
      <c r="AD126" s="1339"/>
      <c r="AE126" s="1340"/>
      <c r="AF126" s="311" t="s">
        <v>3</v>
      </c>
      <c r="AG126" s="925" t="s">
        <v>383</v>
      </c>
      <c r="AH126" s="603"/>
      <c r="AI126" s="582"/>
      <c r="AJ126" s="582"/>
      <c r="AK126" s="582"/>
      <c r="AL126" s="582"/>
      <c r="AM126" s="582"/>
      <c r="AN126" s="492">
        <f>IF(AF126="☑",1,0)</f>
        <v>0</v>
      </c>
      <c r="AO126" s="1784"/>
      <c r="AP126" s="311" t="s">
        <v>3</v>
      </c>
      <c r="AQ126" s="925" t="s">
        <v>383</v>
      </c>
      <c r="AR126" s="603"/>
      <c r="AS126" s="582"/>
      <c r="AT126" s="582"/>
      <c r="AU126" s="582"/>
      <c r="AV126" s="582"/>
      <c r="AW126" s="582"/>
      <c r="AX126" s="678"/>
      <c r="AY126" s="498">
        <f>IF(AP126="☑",1,0)</f>
        <v>0</v>
      </c>
      <c r="AZ126" s="1779"/>
      <c r="BA126" s="1779"/>
      <c r="BB126" s="1398"/>
      <c r="BC126" s="1388"/>
      <c r="BD126" s="1261"/>
      <c r="BE126" s="1261"/>
      <c r="BF126" s="1261"/>
      <c r="BG126" s="1261"/>
      <c r="BH126" s="1263"/>
    </row>
    <row r="127" spans="2:60" ht="16.5" customHeight="1">
      <c r="B127" s="1323"/>
      <c r="C127" s="1281"/>
      <c r="D127" s="952"/>
      <c r="E127" s="1455" t="s">
        <v>311</v>
      </c>
      <c r="F127" s="1456"/>
      <c r="G127" s="1456"/>
      <c r="H127" s="1456"/>
      <c r="I127" s="1457"/>
      <c r="J127" s="742"/>
      <c r="K127" s="891"/>
      <c r="L127" s="603"/>
      <c r="M127" s="953" t="s">
        <v>384</v>
      </c>
      <c r="N127" s="1580"/>
      <c r="O127" s="1581"/>
      <c r="P127" s="1586"/>
      <c r="Q127" s="582"/>
      <c r="R127" s="517"/>
      <c r="S127" s="582"/>
      <c r="T127" s="1331"/>
      <c r="U127" s="1332"/>
      <c r="V127" s="678"/>
      <c r="W127" s="614"/>
      <c r="X127" s="1467"/>
      <c r="Y127" s="952"/>
      <c r="Z127" s="1455" t="s">
        <v>311</v>
      </c>
      <c r="AA127" s="1456"/>
      <c r="AB127" s="1456"/>
      <c r="AC127" s="1456"/>
      <c r="AD127" s="1457"/>
      <c r="AE127" s="742"/>
      <c r="AF127" s="891"/>
      <c r="AG127" s="603"/>
      <c r="AH127" s="953" t="s">
        <v>384</v>
      </c>
      <c r="AI127" s="1580"/>
      <c r="AJ127" s="1581"/>
      <c r="AK127" s="1586"/>
      <c r="AL127" s="582"/>
      <c r="AM127" s="517"/>
      <c r="AN127" s="614"/>
      <c r="AO127" s="1784"/>
      <c r="AP127" s="891"/>
      <c r="AQ127" s="603"/>
      <c r="AR127" s="953" t="s">
        <v>384</v>
      </c>
      <c r="AS127" s="1580"/>
      <c r="AT127" s="1580"/>
      <c r="AU127" s="1581"/>
      <c r="AV127" s="1586"/>
      <c r="AW127" s="582"/>
      <c r="AX127" s="678"/>
      <c r="AY127" s="684"/>
      <c r="AZ127" s="1779"/>
      <c r="BA127" s="1779"/>
      <c r="BB127" s="1398"/>
      <c r="BC127" s="1388"/>
      <c r="BD127" s="1261"/>
      <c r="BE127" s="1261"/>
      <c r="BF127" s="1261"/>
      <c r="BG127" s="1261"/>
      <c r="BH127" s="1263"/>
    </row>
    <row r="128" spans="2:60" ht="19.5" customHeight="1">
      <c r="B128" s="1323"/>
      <c r="C128" s="1281"/>
      <c r="D128" s="952"/>
      <c r="E128" s="1458"/>
      <c r="F128" s="1459"/>
      <c r="G128" s="1459"/>
      <c r="H128" s="1459"/>
      <c r="I128" s="1460"/>
      <c r="J128" s="742"/>
      <c r="K128" s="311" t="s">
        <v>2</v>
      </c>
      <c r="L128" s="925" t="s">
        <v>473</v>
      </c>
      <c r="M128" s="603"/>
      <c r="N128" s="582"/>
      <c r="O128" s="582"/>
      <c r="P128" s="582"/>
      <c r="Q128" s="582"/>
      <c r="R128" s="517"/>
      <c r="S128" s="582"/>
      <c r="T128" s="1331"/>
      <c r="U128" s="1332"/>
      <c r="V128" s="678"/>
      <c r="W128" s="492">
        <f>IF(K126="☑",IF(K128="☑",1,0),0)</f>
        <v>1</v>
      </c>
      <c r="X128" s="1467"/>
      <c r="Y128" s="952"/>
      <c r="Z128" s="1458"/>
      <c r="AA128" s="1459"/>
      <c r="AB128" s="1459"/>
      <c r="AC128" s="1459"/>
      <c r="AD128" s="1460"/>
      <c r="AE128" s="742"/>
      <c r="AF128" s="311" t="s">
        <v>3</v>
      </c>
      <c r="AG128" s="925" t="s">
        <v>473</v>
      </c>
      <c r="AH128" s="603"/>
      <c r="AI128" s="582"/>
      <c r="AJ128" s="582"/>
      <c r="AK128" s="582"/>
      <c r="AL128" s="582"/>
      <c r="AM128" s="517"/>
      <c r="AN128" s="492">
        <f>IF(AF126="☑",IF(AF128="☑",1,0),0)</f>
        <v>0</v>
      </c>
      <c r="AO128" s="1784"/>
      <c r="AP128" s="311" t="s">
        <v>3</v>
      </c>
      <c r="AQ128" s="925" t="s">
        <v>473</v>
      </c>
      <c r="AR128" s="603"/>
      <c r="AS128" s="582"/>
      <c r="AT128" s="582"/>
      <c r="AU128" s="582"/>
      <c r="AV128" s="582"/>
      <c r="AW128" s="582"/>
      <c r="AX128" s="678"/>
      <c r="AY128" s="498">
        <f>IF(AP128="☑",1,0)</f>
        <v>0</v>
      </c>
      <c r="AZ128" s="1779"/>
      <c r="BA128" s="1779"/>
      <c r="BB128" s="1398"/>
      <c r="BC128" s="1388"/>
      <c r="BD128" s="1261"/>
      <c r="BE128" s="1261"/>
      <c r="BF128" s="1261"/>
      <c r="BG128" s="1261"/>
      <c r="BH128" s="1263"/>
    </row>
    <row r="129" spans="2:60" ht="15" customHeight="1">
      <c r="B129" s="1323"/>
      <c r="C129" s="1281"/>
      <c r="D129" s="954"/>
      <c r="E129" s="1551" t="s">
        <v>34</v>
      </c>
      <c r="F129" s="1573"/>
      <c r="G129" s="1573"/>
      <c r="H129" s="1573"/>
      <c r="I129" s="1574"/>
      <c r="J129" s="743"/>
      <c r="K129" s="530"/>
      <c r="L129" s="911" t="s">
        <v>335</v>
      </c>
      <c r="M129" s="955"/>
      <c r="N129" s="956"/>
      <c r="O129" s="956"/>
      <c r="P129" s="956"/>
      <c r="Q129" s="582"/>
      <c r="R129" s="517"/>
      <c r="S129" s="582"/>
      <c r="T129" s="1331"/>
      <c r="U129" s="1332"/>
      <c r="V129" s="744"/>
      <c r="W129" s="492"/>
      <c r="X129" s="1467"/>
      <c r="Y129" s="954"/>
      <c r="Z129" s="1551" t="s">
        <v>34</v>
      </c>
      <c r="AA129" s="1573"/>
      <c r="AB129" s="1573"/>
      <c r="AC129" s="1573"/>
      <c r="AD129" s="1574"/>
      <c r="AE129" s="743"/>
      <c r="AF129" s="530"/>
      <c r="AG129" s="911" t="s">
        <v>335</v>
      </c>
      <c r="AH129" s="955"/>
      <c r="AI129" s="956"/>
      <c r="AJ129" s="956"/>
      <c r="AK129" s="956"/>
      <c r="AL129" s="582"/>
      <c r="AM129" s="517"/>
      <c r="AN129" s="492"/>
      <c r="AO129" s="1784"/>
      <c r="AP129" s="531"/>
      <c r="AQ129" s="911" t="s">
        <v>335</v>
      </c>
      <c r="AR129" s="955"/>
      <c r="AS129" s="956"/>
      <c r="AT129" s="956"/>
      <c r="AU129" s="956"/>
      <c r="AV129" s="956"/>
      <c r="AW129" s="582"/>
      <c r="AX129" s="678"/>
      <c r="AY129" s="498"/>
      <c r="AZ129" s="1779"/>
      <c r="BA129" s="1779"/>
      <c r="BB129" s="1398"/>
      <c r="BC129" s="1388"/>
      <c r="BD129" s="1261"/>
      <c r="BE129" s="1261"/>
      <c r="BF129" s="1261"/>
      <c r="BG129" s="1261"/>
      <c r="BH129" s="1263"/>
    </row>
    <row r="130" spans="2:60" ht="15" customHeight="1">
      <c r="B130" s="1323"/>
      <c r="C130" s="1281"/>
      <c r="D130" s="646"/>
      <c r="E130" s="1575"/>
      <c r="F130" s="1576"/>
      <c r="G130" s="1576"/>
      <c r="H130" s="1576"/>
      <c r="I130" s="1577"/>
      <c r="J130" s="646"/>
      <c r="K130" s="530"/>
      <c r="L130" s="917" t="s">
        <v>3</v>
      </c>
      <c r="M130" s="911" t="s">
        <v>340</v>
      </c>
      <c r="N130" s="575"/>
      <c r="O130" s="575"/>
      <c r="P130" s="957"/>
      <c r="Q130" s="582"/>
      <c r="R130" s="517"/>
      <c r="S130" s="582"/>
      <c r="T130" s="1331"/>
      <c r="U130" s="1332"/>
      <c r="V130" s="678"/>
      <c r="W130" s="492"/>
      <c r="X130" s="1467"/>
      <c r="Y130" s="646"/>
      <c r="Z130" s="1575"/>
      <c r="AA130" s="1576"/>
      <c r="AB130" s="1576"/>
      <c r="AC130" s="1576"/>
      <c r="AD130" s="1577"/>
      <c r="AE130" s="646"/>
      <c r="AF130" s="530"/>
      <c r="AG130" s="917" t="s">
        <v>3</v>
      </c>
      <c r="AH130" s="911" t="s">
        <v>340</v>
      </c>
      <c r="AI130" s="575"/>
      <c r="AJ130" s="575"/>
      <c r="AK130" s="957"/>
      <c r="AL130" s="582"/>
      <c r="AM130" s="517"/>
      <c r="AN130" s="492"/>
      <c r="AO130" s="1784"/>
      <c r="AP130" s="531"/>
      <c r="AQ130" s="917" t="s">
        <v>3</v>
      </c>
      <c r="AR130" s="911" t="s">
        <v>340</v>
      </c>
      <c r="AS130" s="575"/>
      <c r="AT130" s="575"/>
      <c r="AU130" s="575"/>
      <c r="AV130" s="957"/>
      <c r="AW130" s="582"/>
      <c r="AX130" s="678"/>
      <c r="AY130" s="498"/>
      <c r="AZ130" s="1779"/>
      <c r="BA130" s="1779"/>
      <c r="BB130" s="1398"/>
      <c r="BC130" s="1388"/>
      <c r="BD130" s="1261"/>
      <c r="BE130" s="1261"/>
      <c r="BF130" s="1261"/>
      <c r="BG130" s="1261"/>
      <c r="BH130" s="1263"/>
    </row>
    <row r="131" spans="2:60" ht="15" customHeight="1">
      <c r="B131" s="1323"/>
      <c r="C131" s="1281"/>
      <c r="D131" s="646"/>
      <c r="E131" s="1554"/>
      <c r="F131" s="1555"/>
      <c r="G131" s="1555"/>
      <c r="H131" s="1555"/>
      <c r="I131" s="1556"/>
      <c r="J131" s="646"/>
      <c r="K131" s="530"/>
      <c r="L131" s="917" t="s">
        <v>3</v>
      </c>
      <c r="M131" s="922" t="s">
        <v>339</v>
      </c>
      <c r="P131" s="575"/>
      <c r="Q131" s="377"/>
      <c r="R131" s="517"/>
      <c r="S131" s="582"/>
      <c r="T131" s="1331"/>
      <c r="U131" s="1332"/>
      <c r="V131" s="624"/>
      <c r="W131" s="623"/>
      <c r="X131" s="1467"/>
      <c r="Y131" s="646"/>
      <c r="Z131" s="1554"/>
      <c r="AA131" s="1555"/>
      <c r="AB131" s="1555"/>
      <c r="AC131" s="1555"/>
      <c r="AD131" s="1556"/>
      <c r="AE131" s="646"/>
      <c r="AF131" s="530"/>
      <c r="AG131" s="917" t="s">
        <v>3</v>
      </c>
      <c r="AH131" s="922" t="s">
        <v>339</v>
      </c>
      <c r="AI131" s="379"/>
      <c r="AJ131" s="379"/>
      <c r="AK131" s="575"/>
      <c r="AL131" s="377"/>
      <c r="AM131" s="517"/>
      <c r="AN131" s="623"/>
      <c r="AO131" s="1784"/>
      <c r="AP131" s="531"/>
      <c r="AQ131" s="917" t="s">
        <v>3</v>
      </c>
      <c r="AR131" s="922" t="s">
        <v>339</v>
      </c>
      <c r="AS131" s="379"/>
      <c r="AT131" s="379"/>
      <c r="AU131" s="379"/>
      <c r="AV131" s="575"/>
      <c r="AW131" s="377"/>
      <c r="AX131" s="678"/>
      <c r="AY131" s="958"/>
      <c r="AZ131" s="1779"/>
      <c r="BA131" s="1779"/>
      <c r="BB131" s="1398"/>
      <c r="BC131" s="1388"/>
      <c r="BD131" s="1261"/>
      <c r="BE131" s="1261"/>
      <c r="BF131" s="1261"/>
      <c r="BG131" s="1261"/>
      <c r="BH131" s="1263"/>
    </row>
    <row r="132" spans="2:60" ht="15" customHeight="1">
      <c r="B132" s="1323"/>
      <c r="C132" s="1281"/>
      <c r="D132" s="646"/>
      <c r="E132" s="1551" t="s">
        <v>35</v>
      </c>
      <c r="F132" s="1552"/>
      <c r="G132" s="1552"/>
      <c r="H132" s="1552"/>
      <c r="I132" s="1553"/>
      <c r="J132" s="646"/>
      <c r="K132" s="530"/>
      <c r="L132" s="917" t="s">
        <v>3</v>
      </c>
      <c r="M132" s="938" t="s">
        <v>29</v>
      </c>
      <c r="N132" s="1508"/>
      <c r="O132" s="1509"/>
      <c r="P132" s="1569"/>
      <c r="Q132" s="377"/>
      <c r="R132" s="517"/>
      <c r="S132" s="377"/>
      <c r="T132" s="1331"/>
      <c r="U132" s="1332"/>
      <c r="V132" s="624"/>
      <c r="W132" s="639"/>
      <c r="X132" s="1467"/>
      <c r="Y132" s="646"/>
      <c r="Z132" s="1551" t="s">
        <v>35</v>
      </c>
      <c r="AA132" s="1552"/>
      <c r="AB132" s="1552"/>
      <c r="AC132" s="1552"/>
      <c r="AD132" s="1553"/>
      <c r="AE132" s="646"/>
      <c r="AF132" s="530"/>
      <c r="AG132" s="917" t="s">
        <v>3</v>
      </c>
      <c r="AH132" s="938" t="s">
        <v>29</v>
      </c>
      <c r="AI132" s="1508"/>
      <c r="AJ132" s="1509"/>
      <c r="AK132" s="1569"/>
      <c r="AL132" s="377"/>
      <c r="AM132" s="517"/>
      <c r="AN132" s="639"/>
      <c r="AO132" s="1784"/>
      <c r="AP132" s="531"/>
      <c r="AQ132" s="917" t="s">
        <v>3</v>
      </c>
      <c r="AR132" s="938" t="s">
        <v>29</v>
      </c>
      <c r="AS132" s="1508"/>
      <c r="AT132" s="1508"/>
      <c r="AU132" s="1509"/>
      <c r="AV132" s="1569"/>
      <c r="AW132" s="377"/>
      <c r="AX132" s="678"/>
      <c r="AY132" s="745"/>
      <c r="AZ132" s="1779"/>
      <c r="BA132" s="1779"/>
      <c r="BB132" s="1398"/>
      <c r="BC132" s="1388"/>
      <c r="BD132" s="1261"/>
      <c r="BE132" s="1261"/>
      <c r="BF132" s="1261"/>
      <c r="BG132" s="1261"/>
      <c r="BH132" s="1263"/>
    </row>
    <row r="133" spans="2:60" ht="11.45" customHeight="1">
      <c r="B133" s="1323"/>
      <c r="C133" s="1281"/>
      <c r="D133" s="646"/>
      <c r="E133" s="1593"/>
      <c r="F133" s="1279"/>
      <c r="G133" s="1279"/>
      <c r="H133" s="1279"/>
      <c r="I133" s="1594"/>
      <c r="J133" s="646"/>
      <c r="K133" s="746"/>
      <c r="L133" s="644"/>
      <c r="M133" s="603"/>
      <c r="N133" s="632"/>
      <c r="O133" s="377"/>
      <c r="P133" s="582"/>
      <c r="Q133" s="377"/>
      <c r="R133" s="377"/>
      <c r="S133" s="377"/>
      <c r="T133" s="377"/>
      <c r="U133" s="377"/>
      <c r="V133" s="624"/>
      <c r="W133" s="492"/>
      <c r="X133" s="1467"/>
      <c r="Y133" s="646"/>
      <c r="Z133" s="1593"/>
      <c r="AA133" s="1279"/>
      <c r="AB133" s="1279"/>
      <c r="AC133" s="1279"/>
      <c r="AD133" s="1594"/>
      <c r="AE133" s="646"/>
      <c r="AF133" s="746"/>
      <c r="AG133" s="644"/>
      <c r="AH133" s="603"/>
      <c r="AI133" s="632"/>
      <c r="AJ133" s="377"/>
      <c r="AK133" s="582"/>
      <c r="AL133" s="377"/>
      <c r="AM133" s="377"/>
      <c r="AN133" s="492"/>
      <c r="AO133" s="1784"/>
      <c r="AP133" s="891"/>
      <c r="AQ133" s="644"/>
      <c r="AR133" s="603"/>
      <c r="AS133" s="632"/>
      <c r="AT133" s="632"/>
      <c r="AU133" s="377"/>
      <c r="AV133" s="582"/>
      <c r="AW133" s="377"/>
      <c r="AX133" s="624"/>
      <c r="AY133" s="498"/>
      <c r="AZ133" s="1779"/>
      <c r="BA133" s="1779"/>
      <c r="BB133" s="1398"/>
      <c r="BC133" s="1388"/>
      <c r="BD133" s="1261"/>
      <c r="BE133" s="1261"/>
      <c r="BF133" s="1261"/>
      <c r="BG133" s="1261"/>
      <c r="BH133" s="1263"/>
    </row>
    <row r="134" spans="2:60" ht="19.5" customHeight="1">
      <c r="B134" s="1323"/>
      <c r="C134" s="1281"/>
      <c r="D134" s="959"/>
      <c r="E134" s="1554"/>
      <c r="F134" s="1555"/>
      <c r="G134" s="1555"/>
      <c r="H134" s="1555"/>
      <c r="I134" s="1556"/>
      <c r="J134" s="490"/>
      <c r="K134" s="647" t="s">
        <v>22</v>
      </c>
      <c r="L134" s="648"/>
      <c r="M134" s="532"/>
      <c r="N134" s="533"/>
      <c r="O134" s="531"/>
      <c r="P134" s="534"/>
      <c r="Q134" s="534"/>
      <c r="R134" s="534"/>
      <c r="S134" s="534"/>
      <c r="T134" s="534"/>
      <c r="U134" s="534"/>
      <c r="V134" s="535" t="str">
        <f>IF(ISNUMBER(U135),"","該当する取組状況を選択してください")</f>
        <v/>
      </c>
      <c r="W134" s="747"/>
      <c r="X134" s="1467"/>
      <c r="Y134" s="959"/>
      <c r="Z134" s="1554"/>
      <c r="AA134" s="1555"/>
      <c r="AB134" s="1555"/>
      <c r="AC134" s="1555"/>
      <c r="AD134" s="1556"/>
      <c r="AE134" s="490"/>
      <c r="AF134" s="647" t="s">
        <v>22</v>
      </c>
      <c r="AG134" s="648"/>
      <c r="AH134" s="532"/>
      <c r="AI134" s="533"/>
      <c r="AJ134" s="531"/>
      <c r="AK134" s="534"/>
      <c r="AL134" s="534"/>
      <c r="AM134" s="535" t="str">
        <f>IF(ISNUMBER(AM135),"","該当する取組状況等を選択してください")</f>
        <v/>
      </c>
      <c r="AN134" s="747"/>
      <c r="AO134" s="1784"/>
      <c r="AP134" s="531"/>
      <c r="AQ134" s="648" t="s">
        <v>22</v>
      </c>
      <c r="AR134" s="532"/>
      <c r="AS134" s="533"/>
      <c r="AT134" s="533"/>
      <c r="AU134" s="531"/>
      <c r="AV134" s="534"/>
      <c r="AW134" s="534"/>
      <c r="AX134" s="535" t="str">
        <f>IF(ISNUMBER(AX135),"","該当する取組状況等を選択してください")</f>
        <v>該当する取組状況等を選択してください</v>
      </c>
      <c r="AY134" s="960"/>
      <c r="AZ134" s="1779"/>
      <c r="BA134" s="1779"/>
      <c r="BB134" s="1398"/>
      <c r="BC134" s="1388"/>
      <c r="BD134" s="1261"/>
      <c r="BE134" s="1261"/>
      <c r="BF134" s="1261"/>
      <c r="BG134" s="1261"/>
      <c r="BH134" s="1263"/>
    </row>
    <row r="135" spans="2:60" ht="38.450000000000003" customHeight="1">
      <c r="B135" s="1323"/>
      <c r="C135" s="1281"/>
      <c r="D135" s="490"/>
      <c r="E135" s="651"/>
      <c r="F135" s="651"/>
      <c r="G135" s="651"/>
      <c r="H135" s="651"/>
      <c r="I135" s="651"/>
      <c r="J135" s="490"/>
      <c r="K135" s="530"/>
      <c r="L135" s="1270"/>
      <c r="M135" s="1270"/>
      <c r="N135" s="1270"/>
      <c r="O135" s="1270"/>
      <c r="P135" s="1270"/>
      <c r="Q135" s="534"/>
      <c r="R135" s="534"/>
      <c r="S135" s="534"/>
      <c r="T135" s="534"/>
      <c r="U135" s="1312">
        <f>IF(K124="☑",0,IF(W135=0,"-",IF(W135=2,5,IF(W135&gt;=1,3,0))))</f>
        <v>5</v>
      </c>
      <c r="V135" s="1313"/>
      <c r="W135" s="716">
        <f>SUM(W125:W132)</f>
        <v>2</v>
      </c>
      <c r="X135" s="1467"/>
      <c r="Y135" s="490"/>
      <c r="Z135" s="651"/>
      <c r="AA135" s="651"/>
      <c r="AB135" s="651"/>
      <c r="AC135" s="651"/>
      <c r="AD135" s="651"/>
      <c r="AE135" s="490"/>
      <c r="AF135" s="530"/>
      <c r="AG135" s="1270"/>
      <c r="AH135" s="1270"/>
      <c r="AI135" s="1270"/>
      <c r="AJ135" s="1270"/>
      <c r="AK135" s="1270"/>
      <c r="AL135" s="534"/>
      <c r="AM135" s="872">
        <f>IF(AF123="☑",U135,IF(AF124="☑",0,IF(AN135=0,"-",IF(AN135=2,5,IF(AN135&gt;=1,3,0)))))</f>
        <v>5</v>
      </c>
      <c r="AN135" s="716">
        <f>SUM(AN125:AN132)</f>
        <v>0</v>
      </c>
      <c r="AO135" s="1784"/>
      <c r="AP135" s="531"/>
      <c r="AQ135" s="1270"/>
      <c r="AR135" s="1270"/>
      <c r="AS135" s="1270"/>
      <c r="AT135" s="1270"/>
      <c r="AU135" s="1270"/>
      <c r="AV135" s="1270"/>
      <c r="AW135" s="534"/>
      <c r="AX135" s="870" t="str">
        <f>IF(AP123="☑",U135,IF(AS123="☑",AM135,IF(AP124="☑",0,IF(AY135=0,"-",IF(AY135=2,5,IF(AY135=1,3,0))))))</f>
        <v>-</v>
      </c>
      <c r="AY135" s="946">
        <f>SUM(AY125:AY132)</f>
        <v>0</v>
      </c>
      <c r="AZ135" s="1779"/>
      <c r="BA135" s="1779"/>
      <c r="BB135" s="1398"/>
      <c r="BC135" s="1388"/>
      <c r="BD135" s="1261"/>
      <c r="BE135" s="1261"/>
      <c r="BF135" s="1261"/>
      <c r="BG135" s="1261"/>
      <c r="BH135" s="1263"/>
    </row>
    <row r="136" spans="2:60" ht="16.5" customHeight="1" thickBot="1">
      <c r="B136" s="1323"/>
      <c r="C136" s="1282"/>
      <c r="D136" s="748"/>
      <c r="E136" s="748"/>
      <c r="F136" s="748"/>
      <c r="G136" s="748"/>
      <c r="H136" s="748"/>
      <c r="I136" s="748"/>
      <c r="J136" s="748"/>
      <c r="K136" s="691"/>
      <c r="L136" s="692"/>
      <c r="M136" s="693"/>
      <c r="N136" s="693"/>
      <c r="O136" s="693"/>
      <c r="P136" s="693"/>
      <c r="Q136" s="693"/>
      <c r="R136" s="693"/>
      <c r="S136" s="693"/>
      <c r="T136" s="693"/>
      <c r="U136" s="543"/>
      <c r="V136" s="482" t="s">
        <v>1</v>
      </c>
      <c r="W136" s="659"/>
      <c r="X136" s="1550"/>
      <c r="Y136" s="748"/>
      <c r="Z136" s="748"/>
      <c r="AA136" s="748"/>
      <c r="AB136" s="748"/>
      <c r="AC136" s="748"/>
      <c r="AD136" s="748"/>
      <c r="AE136" s="748"/>
      <c r="AF136" s="691"/>
      <c r="AG136" s="692"/>
      <c r="AH136" s="693"/>
      <c r="AI136" s="869"/>
      <c r="AJ136" s="693"/>
      <c r="AK136" s="693"/>
      <c r="AL136" s="693"/>
      <c r="AM136" s="482" t="s">
        <v>1</v>
      </c>
      <c r="AN136" s="659"/>
      <c r="AO136" s="1826"/>
      <c r="AP136" s="692"/>
      <c r="AQ136" s="692"/>
      <c r="AR136" s="693"/>
      <c r="AS136" s="693"/>
      <c r="AT136" s="693"/>
      <c r="AU136" s="693"/>
      <c r="AV136" s="693"/>
      <c r="AW136" s="693"/>
      <c r="AX136" s="546" t="s">
        <v>1</v>
      </c>
      <c r="AY136" s="942"/>
      <c r="AZ136" s="1798"/>
      <c r="BA136" s="1798"/>
      <c r="BB136" s="1512"/>
      <c r="BC136" s="749"/>
      <c r="BD136" s="750"/>
      <c r="BE136" s="750"/>
      <c r="BF136" s="750"/>
      <c r="BG136" s="750"/>
      <c r="BH136" s="751"/>
    </row>
    <row r="137" spans="2:60" ht="29.25" customHeight="1">
      <c r="B137" s="1323"/>
      <c r="C137" s="1286" t="s">
        <v>11</v>
      </c>
      <c r="D137" s="1301" t="s">
        <v>317</v>
      </c>
      <c r="E137" s="1302"/>
      <c r="F137" s="1302"/>
      <c r="G137" s="1302"/>
      <c r="H137" s="1302"/>
      <c r="I137" s="1302"/>
      <c r="J137" s="1303"/>
      <c r="K137" s="961"/>
      <c r="L137" s="961"/>
      <c r="M137" s="885"/>
      <c r="N137" s="885"/>
      <c r="O137" s="885"/>
      <c r="P137" s="885"/>
      <c r="Q137" s="885"/>
      <c r="R137" s="885"/>
      <c r="S137" s="885"/>
      <c r="T137" s="885"/>
      <c r="U137" s="885"/>
      <c r="V137" s="752"/>
      <c r="W137" s="674"/>
      <c r="X137" s="1466" t="s">
        <v>11</v>
      </c>
      <c r="Y137" s="1301" t="s">
        <v>317</v>
      </c>
      <c r="Z137" s="1302"/>
      <c r="AA137" s="1302"/>
      <c r="AB137" s="1302"/>
      <c r="AC137" s="1302"/>
      <c r="AD137" s="1302"/>
      <c r="AE137" s="1303"/>
      <c r="AF137" s="34" t="s">
        <v>2</v>
      </c>
      <c r="AG137" s="553" t="s">
        <v>36</v>
      </c>
      <c r="AH137" s="885"/>
      <c r="AI137" s="885"/>
      <c r="AJ137" s="885"/>
      <c r="AK137" s="885"/>
      <c r="AL137" s="885"/>
      <c r="AM137" s="885"/>
      <c r="AN137" s="674"/>
      <c r="AO137" s="1672" t="s">
        <v>51</v>
      </c>
      <c r="AP137" s="22" t="s">
        <v>3</v>
      </c>
      <c r="AQ137" s="667" t="s">
        <v>50</v>
      </c>
      <c r="AR137" s="668"/>
      <c r="AS137" s="298" t="s">
        <v>3</v>
      </c>
      <c r="AT137" s="596" t="s">
        <v>642</v>
      </c>
      <c r="AU137" s="555"/>
      <c r="AV137" s="753"/>
      <c r="AW137" s="753"/>
      <c r="AX137" s="754"/>
      <c r="AY137" s="1171">
        <f>IF(AND(AP137="□",AS137="□"),1,IF(AND(AP137="☑",AS137="☑"),5,IF(AND(AS137="☑",AF137="☑"),2,IF(AND(AS137="☑",AF137="□"),3,IF(AP137="☑",4,5)))))</f>
        <v>1</v>
      </c>
      <c r="AZ137" s="559"/>
      <c r="BA137" s="559"/>
      <c r="BB137" s="755"/>
      <c r="BC137" s="561" t="s">
        <v>668</v>
      </c>
      <c r="BD137" s="562"/>
      <c r="BE137" s="562"/>
      <c r="BF137" s="563"/>
      <c r="BG137" s="563"/>
      <c r="BH137" s="564"/>
    </row>
    <row r="138" spans="2:60" ht="29.1" customHeight="1">
      <c r="B138" s="1323"/>
      <c r="C138" s="1281"/>
      <c r="D138" s="1304"/>
      <c r="E138" s="1304"/>
      <c r="F138" s="1304"/>
      <c r="G138" s="1304"/>
      <c r="H138" s="1304"/>
      <c r="I138" s="1304"/>
      <c r="J138" s="1305"/>
      <c r="K138" s="312" t="s">
        <v>3</v>
      </c>
      <c r="L138" s="703" t="str">
        <f>IF(OR($I$13="金の認定【新規】",$I$13="金の認定【３年ごとの更新】"),"取組無し / 添付資料（取組のわかる資料）無し　（初回/3年ごと更新時のみ　※添付資料無しは採点対象外）","取組無し")</f>
        <v>取組無し</v>
      </c>
      <c r="M138" s="756"/>
      <c r="N138" s="706"/>
      <c r="O138" s="757"/>
      <c r="P138" s="757"/>
      <c r="Q138" s="757"/>
      <c r="R138" s="757"/>
      <c r="S138" s="757"/>
      <c r="T138" s="757"/>
      <c r="U138" s="757"/>
      <c r="V138" s="758"/>
      <c r="W138" s="492"/>
      <c r="X138" s="1467"/>
      <c r="Y138" s="1304"/>
      <c r="Z138" s="1304"/>
      <c r="AA138" s="1304"/>
      <c r="AB138" s="1304"/>
      <c r="AC138" s="1304"/>
      <c r="AD138" s="1304"/>
      <c r="AE138" s="1305"/>
      <c r="AF138" s="32" t="s">
        <v>3</v>
      </c>
      <c r="AG138" s="703" t="str">
        <f>IF(OR($L$13="金の認定【新規】",$L$13="金の認定【３年ごとの更新】"),"取組無し / 添付資料（取組のわかる資料）無し　（初回/3年ごと更新時のみ　※添付資料無しは採点対象外）","取組無し")</f>
        <v>取組無し</v>
      </c>
      <c r="AH138" s="756"/>
      <c r="AI138" s="706"/>
      <c r="AJ138" s="757"/>
      <c r="AK138" s="757"/>
      <c r="AL138" s="757"/>
      <c r="AM138" s="757"/>
      <c r="AN138" s="492"/>
      <c r="AO138" s="1799"/>
      <c r="AP138" s="36" t="s">
        <v>3</v>
      </c>
      <c r="AQ138" s="711" t="str">
        <f>IF(OR($L$13="金の認定【新規】",$L$13="金の認定【３年ごとの更新】"),"取組無し / 添付資料（取組のわかる資料）無し　（初回/3年ごと更新時のみ　※添付資料無しは採点対象外）","取組無し")</f>
        <v>取組無し</v>
      </c>
      <c r="AR138" s="756"/>
      <c r="AS138" s="706"/>
      <c r="AT138" s="706"/>
      <c r="AU138" s="757"/>
      <c r="AV138" s="757"/>
      <c r="AW138" s="757"/>
      <c r="AX138" s="678"/>
      <c r="AY138" s="607"/>
      <c r="AZ138" s="1398">
        <f>U149</f>
        <v>5</v>
      </c>
      <c r="BA138" s="1398">
        <f>IF($X$19="□","",AM149)</f>
        <v>5</v>
      </c>
      <c r="BB138" s="1398" t="str">
        <f>IF($AO$19="□","",AX149)</f>
        <v>-</v>
      </c>
      <c r="BC138" s="1388"/>
      <c r="BD138" s="1261"/>
      <c r="BE138" s="1261"/>
      <c r="BF138" s="1261"/>
      <c r="BG138" s="1261"/>
      <c r="BH138" s="1263"/>
    </row>
    <row r="139" spans="2:60" ht="19.5" customHeight="1">
      <c r="B139" s="1323"/>
      <c r="C139" s="1281"/>
      <c r="D139" s="1304"/>
      <c r="E139" s="1304"/>
      <c r="F139" s="1304"/>
      <c r="G139" s="1304"/>
      <c r="H139" s="1304"/>
      <c r="I139" s="1304"/>
      <c r="J139" s="1305"/>
      <c r="K139" s="511" t="s">
        <v>392</v>
      </c>
      <c r="L139" s="512"/>
      <c r="M139" s="512"/>
      <c r="N139" s="365"/>
      <c r="O139" s="582"/>
      <c r="P139" s="582"/>
      <c r="Q139" s="582"/>
      <c r="R139" s="582"/>
      <c r="S139" s="1542" t="s">
        <v>447</v>
      </c>
      <c r="T139" s="1543"/>
      <c r="U139" s="1543"/>
      <c r="V139" s="1544"/>
      <c r="W139" s="492"/>
      <c r="X139" s="1467"/>
      <c r="Y139" s="1304"/>
      <c r="Z139" s="1304"/>
      <c r="AA139" s="1304"/>
      <c r="AB139" s="1304"/>
      <c r="AC139" s="1304"/>
      <c r="AD139" s="1304"/>
      <c r="AE139" s="1305"/>
      <c r="AF139" s="1408" t="s">
        <v>392</v>
      </c>
      <c r="AG139" s="1409"/>
      <c r="AH139" s="1409"/>
      <c r="AI139" s="1825"/>
      <c r="AJ139" s="582"/>
      <c r="AK139" s="582"/>
      <c r="AL139" s="582"/>
      <c r="AM139" s="582"/>
      <c r="AN139" s="492"/>
      <c r="AO139" s="1799"/>
      <c r="AP139" s="1801" t="s">
        <v>392</v>
      </c>
      <c r="AQ139" s="1801"/>
      <c r="AR139" s="1801"/>
      <c r="AS139" s="1802"/>
      <c r="AT139" s="1803"/>
      <c r="AU139" s="582"/>
      <c r="AV139" s="582"/>
      <c r="AW139" s="582"/>
      <c r="AX139" s="606"/>
      <c r="AY139" s="607"/>
      <c r="AZ139" s="1398"/>
      <c r="BA139" s="1398"/>
      <c r="BB139" s="1398"/>
      <c r="BC139" s="1388"/>
      <c r="BD139" s="1261"/>
      <c r="BE139" s="1261"/>
      <c r="BF139" s="1261"/>
      <c r="BG139" s="1261"/>
      <c r="BH139" s="1263"/>
    </row>
    <row r="140" spans="2:60" ht="19.5" customHeight="1">
      <c r="B140" s="1323"/>
      <c r="C140" s="1281"/>
      <c r="D140" s="1304"/>
      <c r="E140" s="1304"/>
      <c r="F140" s="1304"/>
      <c r="G140" s="1304"/>
      <c r="H140" s="1304"/>
      <c r="I140" s="1304"/>
      <c r="J140" s="1305"/>
      <c r="K140" s="311" t="s">
        <v>2</v>
      </c>
      <c r="L140" s="925" t="s">
        <v>434</v>
      </c>
      <c r="M140" s="603"/>
      <c r="N140" s="531"/>
      <c r="O140" s="582"/>
      <c r="P140" s="582"/>
      <c r="Q140" s="582"/>
      <c r="R140" s="759"/>
      <c r="S140" s="582"/>
      <c r="T140" s="1583"/>
      <c r="U140" s="1583"/>
      <c r="V140" s="678"/>
      <c r="W140" s="492">
        <f>IF(K140="☑",1,0)</f>
        <v>1</v>
      </c>
      <c r="X140" s="1467"/>
      <c r="Y140" s="1304"/>
      <c r="Z140" s="1304"/>
      <c r="AA140" s="1304"/>
      <c r="AB140" s="1304"/>
      <c r="AC140" s="1304"/>
      <c r="AD140" s="1304"/>
      <c r="AE140" s="1305"/>
      <c r="AF140" s="311" t="s">
        <v>3</v>
      </c>
      <c r="AG140" s="925" t="s">
        <v>434</v>
      </c>
      <c r="AH140" s="603"/>
      <c r="AI140" s="531"/>
      <c r="AJ140" s="582"/>
      <c r="AK140" s="582"/>
      <c r="AL140" s="582"/>
      <c r="AM140" s="760"/>
      <c r="AN140" s="492">
        <f>IF(AF140="☑",1,0)</f>
        <v>0</v>
      </c>
      <c r="AO140" s="1799"/>
      <c r="AP140" s="311" t="s">
        <v>3</v>
      </c>
      <c r="AQ140" s="925" t="s">
        <v>434</v>
      </c>
      <c r="AR140" s="603"/>
      <c r="AS140" s="531"/>
      <c r="AT140" s="531"/>
      <c r="AU140" s="582"/>
      <c r="AV140" s="582"/>
      <c r="AW140" s="582"/>
      <c r="AX140" s="606"/>
      <c r="AY140" s="498">
        <f>IF(AP140="☑",1,0)</f>
        <v>0</v>
      </c>
      <c r="AZ140" s="1398"/>
      <c r="BA140" s="1398"/>
      <c r="BB140" s="1398"/>
      <c r="BC140" s="1388"/>
      <c r="BD140" s="1261"/>
      <c r="BE140" s="1261"/>
      <c r="BF140" s="1261"/>
      <c r="BG140" s="1261"/>
      <c r="BH140" s="1263"/>
    </row>
    <row r="141" spans="2:60" ht="19.5" customHeight="1">
      <c r="B141" s="1323"/>
      <c r="C141" s="1281"/>
      <c r="D141" s="924"/>
      <c r="E141" s="1455" t="s">
        <v>311</v>
      </c>
      <c r="F141" s="1456"/>
      <c r="G141" s="1456"/>
      <c r="H141" s="1456"/>
      <c r="I141" s="1457"/>
      <c r="J141" s="634"/>
      <c r="K141" s="311" t="s">
        <v>2</v>
      </c>
      <c r="L141" s="925" t="s">
        <v>341</v>
      </c>
      <c r="M141" s="962"/>
      <c r="N141" s="963"/>
      <c r="O141" s="964"/>
      <c r="P141" s="965"/>
      <c r="Q141" s="377"/>
      <c r="R141" s="517"/>
      <c r="S141" s="377"/>
      <c r="T141" s="1331"/>
      <c r="U141" s="1332"/>
      <c r="V141" s="678"/>
      <c r="W141" s="492">
        <f>IF(K141="☑",1,0)</f>
        <v>1</v>
      </c>
      <c r="X141" s="1467"/>
      <c r="Y141" s="924"/>
      <c r="Z141" s="1455" t="s">
        <v>311</v>
      </c>
      <c r="AA141" s="1456"/>
      <c r="AB141" s="1456"/>
      <c r="AC141" s="1456"/>
      <c r="AD141" s="1457"/>
      <c r="AE141" s="634"/>
      <c r="AF141" s="311" t="s">
        <v>3</v>
      </c>
      <c r="AG141" s="925" t="s">
        <v>341</v>
      </c>
      <c r="AH141" s="962"/>
      <c r="AI141" s="963"/>
      <c r="AJ141" s="964"/>
      <c r="AK141" s="965"/>
      <c r="AL141" s="377"/>
      <c r="AM141" s="760"/>
      <c r="AN141" s="492">
        <f>IF(AF141="☑",1,0)</f>
        <v>0</v>
      </c>
      <c r="AO141" s="1799"/>
      <c r="AP141" s="311" t="s">
        <v>3</v>
      </c>
      <c r="AQ141" s="925" t="s">
        <v>341</v>
      </c>
      <c r="AR141" s="962"/>
      <c r="AS141" s="963"/>
      <c r="AT141" s="963"/>
      <c r="AU141" s="964"/>
      <c r="AV141" s="965"/>
      <c r="AW141" s="377"/>
      <c r="AX141" s="606"/>
      <c r="AY141" s="498">
        <f>IF(AP141="☑",1,0)</f>
        <v>0</v>
      </c>
      <c r="AZ141" s="1398"/>
      <c r="BA141" s="1398"/>
      <c r="BB141" s="1398"/>
      <c r="BC141" s="1388"/>
      <c r="BD141" s="1261"/>
      <c r="BE141" s="1261"/>
      <c r="BF141" s="1261"/>
      <c r="BG141" s="1261"/>
      <c r="BH141" s="1263"/>
    </row>
    <row r="142" spans="2:60" ht="19.5" customHeight="1">
      <c r="B142" s="1323"/>
      <c r="C142" s="1281"/>
      <c r="D142" s="959"/>
      <c r="E142" s="1559"/>
      <c r="F142" s="1560"/>
      <c r="G142" s="1560"/>
      <c r="H142" s="1560"/>
      <c r="I142" s="1561"/>
      <c r="J142" s="683"/>
      <c r="K142" s="311" t="s">
        <v>2</v>
      </c>
      <c r="L142" s="925" t="s">
        <v>342</v>
      </c>
      <c r="M142" s="962"/>
      <c r="N142" s="963"/>
      <c r="O142" s="964"/>
      <c r="P142" s="582"/>
      <c r="Q142" s="582"/>
      <c r="R142" s="517"/>
      <c r="S142" s="582"/>
      <c r="T142" s="1331"/>
      <c r="U142" s="1332"/>
      <c r="V142" s="678"/>
      <c r="W142" s="492">
        <f>IF(K142="☑",1,0)</f>
        <v>1</v>
      </c>
      <c r="X142" s="1467"/>
      <c r="Y142" s="959"/>
      <c r="Z142" s="1559"/>
      <c r="AA142" s="1560"/>
      <c r="AB142" s="1560"/>
      <c r="AC142" s="1560"/>
      <c r="AD142" s="1561"/>
      <c r="AE142" s="683"/>
      <c r="AF142" s="311" t="s">
        <v>3</v>
      </c>
      <c r="AG142" s="925" t="s">
        <v>342</v>
      </c>
      <c r="AH142" s="962"/>
      <c r="AI142" s="963"/>
      <c r="AJ142" s="964"/>
      <c r="AK142" s="582"/>
      <c r="AL142" s="582"/>
      <c r="AM142" s="760"/>
      <c r="AN142" s="492">
        <f>IF(AF142="☑",1,0)</f>
        <v>0</v>
      </c>
      <c r="AO142" s="1799"/>
      <c r="AP142" s="311" t="s">
        <v>3</v>
      </c>
      <c r="AQ142" s="925" t="s">
        <v>342</v>
      </c>
      <c r="AR142" s="962"/>
      <c r="AS142" s="963"/>
      <c r="AT142" s="963"/>
      <c r="AU142" s="964"/>
      <c r="AV142" s="582"/>
      <c r="AW142" s="582"/>
      <c r="AX142" s="606"/>
      <c r="AY142" s="498">
        <f>IF(AP142="☑",1,0)</f>
        <v>0</v>
      </c>
      <c r="AZ142" s="1398"/>
      <c r="BA142" s="1398"/>
      <c r="BB142" s="1398"/>
      <c r="BC142" s="1388"/>
      <c r="BD142" s="1261"/>
      <c r="BE142" s="1261"/>
      <c r="BF142" s="1261"/>
      <c r="BG142" s="1261"/>
      <c r="BH142" s="1263"/>
    </row>
    <row r="143" spans="2:60" ht="19.5" customHeight="1">
      <c r="B143" s="1323"/>
      <c r="C143" s="1281"/>
      <c r="D143" s="646"/>
      <c r="E143" s="1587" t="s">
        <v>34</v>
      </c>
      <c r="F143" s="1588"/>
      <c r="G143" s="1588"/>
      <c r="H143" s="1588"/>
      <c r="I143" s="1589"/>
      <c r="J143" s="683"/>
      <c r="K143" s="746"/>
      <c r="L143" s="966"/>
      <c r="M143" s="953" t="s">
        <v>391</v>
      </c>
      <c r="N143" s="1580"/>
      <c r="O143" s="1581"/>
      <c r="P143" s="1586"/>
      <c r="Q143" s="377"/>
      <c r="R143" s="517"/>
      <c r="S143" s="377"/>
      <c r="T143" s="1331"/>
      <c r="U143" s="1332"/>
      <c r="V143" s="624"/>
      <c r="W143" s="639"/>
      <c r="X143" s="1467"/>
      <c r="Y143" s="646"/>
      <c r="Z143" s="1587" t="s">
        <v>34</v>
      </c>
      <c r="AA143" s="1588"/>
      <c r="AB143" s="1588"/>
      <c r="AC143" s="1588"/>
      <c r="AD143" s="1589"/>
      <c r="AE143" s="683"/>
      <c r="AF143" s="746"/>
      <c r="AG143" s="966"/>
      <c r="AH143" s="953" t="s">
        <v>391</v>
      </c>
      <c r="AI143" s="1580"/>
      <c r="AJ143" s="1581"/>
      <c r="AK143" s="1586"/>
      <c r="AL143" s="377"/>
      <c r="AM143" s="760"/>
      <c r="AN143" s="639"/>
      <c r="AO143" s="1799"/>
      <c r="AP143" s="891"/>
      <c r="AQ143" s="966"/>
      <c r="AR143" s="953" t="s">
        <v>391</v>
      </c>
      <c r="AS143" s="1580"/>
      <c r="AT143" s="1580"/>
      <c r="AU143" s="1581"/>
      <c r="AV143" s="1586"/>
      <c r="AW143" s="377"/>
      <c r="AX143" s="624"/>
      <c r="AY143" s="639"/>
      <c r="AZ143" s="1398"/>
      <c r="BA143" s="1398"/>
      <c r="BB143" s="1398"/>
      <c r="BC143" s="1388"/>
      <c r="BD143" s="1261"/>
      <c r="BE143" s="1261"/>
      <c r="BF143" s="1261"/>
      <c r="BG143" s="1261"/>
      <c r="BH143" s="1263"/>
    </row>
    <row r="144" spans="2:60" ht="19.5" customHeight="1">
      <c r="B144" s="1323"/>
      <c r="C144" s="1281"/>
      <c r="D144" s="646"/>
      <c r="E144" s="1590"/>
      <c r="F144" s="1591"/>
      <c r="G144" s="1591"/>
      <c r="H144" s="1591"/>
      <c r="I144" s="1592"/>
      <c r="J144" s="683"/>
      <c r="K144" s="746"/>
      <c r="L144" s="967" t="s">
        <v>389</v>
      </c>
      <c r="M144" s="968"/>
      <c r="N144" s="575"/>
      <c r="O144" s="575"/>
      <c r="P144" s="957"/>
      <c r="Q144" s="377"/>
      <c r="R144" s="517"/>
      <c r="S144" s="377"/>
      <c r="T144" s="1331"/>
      <c r="U144" s="1332"/>
      <c r="V144" s="624"/>
      <c r="W144" s="492"/>
      <c r="X144" s="1467"/>
      <c r="Y144" s="646"/>
      <c r="Z144" s="1590"/>
      <c r="AA144" s="1591"/>
      <c r="AB144" s="1591"/>
      <c r="AC144" s="1591"/>
      <c r="AD144" s="1592"/>
      <c r="AE144" s="683"/>
      <c r="AF144" s="746"/>
      <c r="AG144" s="967" t="s">
        <v>389</v>
      </c>
      <c r="AH144" s="968"/>
      <c r="AI144" s="575"/>
      <c r="AJ144" s="575"/>
      <c r="AK144" s="957"/>
      <c r="AL144" s="377"/>
      <c r="AM144" s="760"/>
      <c r="AN144" s="492"/>
      <c r="AO144" s="1799"/>
      <c r="AP144" s="891"/>
      <c r="AQ144" s="967" t="s">
        <v>389</v>
      </c>
      <c r="AR144" s="968"/>
      <c r="AS144" s="575"/>
      <c r="AT144" s="575"/>
      <c r="AU144" s="575"/>
      <c r="AV144" s="957"/>
      <c r="AW144" s="377"/>
      <c r="AX144" s="624"/>
      <c r="AY144" s="498"/>
      <c r="AZ144" s="1398"/>
      <c r="BA144" s="1398"/>
      <c r="BB144" s="1398"/>
      <c r="BC144" s="1388"/>
      <c r="BD144" s="1261"/>
      <c r="BE144" s="1261"/>
      <c r="BF144" s="1261"/>
      <c r="BG144" s="1261"/>
      <c r="BH144" s="1263"/>
    </row>
    <row r="145" spans="2:60" ht="19.5" customHeight="1">
      <c r="B145" s="1323"/>
      <c r="C145" s="1281"/>
      <c r="D145" s="646"/>
      <c r="E145" s="1551" t="s">
        <v>35</v>
      </c>
      <c r="F145" s="1552"/>
      <c r="G145" s="1552"/>
      <c r="H145" s="1552"/>
      <c r="I145" s="1553"/>
      <c r="J145" s="683"/>
      <c r="K145" s="530"/>
      <c r="L145" s="1299" t="s">
        <v>3</v>
      </c>
      <c r="M145" s="969" t="s">
        <v>433</v>
      </c>
      <c r="O145" s="575"/>
      <c r="P145" s="575"/>
      <c r="Q145" s="582"/>
      <c r="R145" s="517"/>
      <c r="S145" s="582"/>
      <c r="T145" s="920"/>
      <c r="U145" s="921"/>
      <c r="V145" s="678"/>
      <c r="W145" s="492"/>
      <c r="X145" s="1467"/>
      <c r="Y145" s="646"/>
      <c r="Z145" s="1551" t="s">
        <v>35</v>
      </c>
      <c r="AA145" s="1552"/>
      <c r="AB145" s="1552"/>
      <c r="AC145" s="1552"/>
      <c r="AD145" s="1553"/>
      <c r="AE145" s="683"/>
      <c r="AF145" s="530"/>
      <c r="AG145" s="1299" t="s">
        <v>3</v>
      </c>
      <c r="AH145" s="969" t="s">
        <v>433</v>
      </c>
      <c r="AI145" s="379"/>
      <c r="AJ145" s="575"/>
      <c r="AK145" s="575"/>
      <c r="AL145" s="582"/>
      <c r="AM145" s="760"/>
      <c r="AN145" s="492"/>
      <c r="AO145" s="1799"/>
      <c r="AP145" s="531"/>
      <c r="AQ145" s="1299" t="s">
        <v>3</v>
      </c>
      <c r="AR145" s="969" t="s">
        <v>433</v>
      </c>
      <c r="AS145" s="379"/>
      <c r="AT145" s="379"/>
      <c r="AU145" s="575"/>
      <c r="AV145" s="575"/>
      <c r="AW145" s="582"/>
      <c r="AX145" s="606"/>
      <c r="AY145" s="498"/>
      <c r="AZ145" s="1398"/>
      <c r="BA145" s="1398"/>
      <c r="BB145" s="1398"/>
      <c r="BC145" s="1388"/>
      <c r="BD145" s="1261"/>
      <c r="BE145" s="1261"/>
      <c r="BF145" s="1261"/>
      <c r="BG145" s="1261"/>
      <c r="BH145" s="1263"/>
    </row>
    <row r="146" spans="2:60" ht="19.5" customHeight="1">
      <c r="B146" s="1323"/>
      <c r="C146" s="1281"/>
      <c r="D146" s="959"/>
      <c r="E146" s="1554"/>
      <c r="F146" s="1555"/>
      <c r="G146" s="1555"/>
      <c r="H146" s="1555"/>
      <c r="I146" s="1556"/>
      <c r="J146" s="490"/>
      <c r="K146" s="746"/>
      <c r="L146" s="1300"/>
      <c r="M146" s="970" t="s">
        <v>435</v>
      </c>
      <c r="N146" s="533"/>
      <c r="O146" s="531"/>
      <c r="P146" s="534"/>
      <c r="Q146" s="582"/>
      <c r="R146" s="517"/>
      <c r="S146" s="582"/>
      <c r="T146" s="971"/>
      <c r="U146" s="971"/>
      <c r="V146" s="678"/>
      <c r="W146" s="492"/>
      <c r="X146" s="1467"/>
      <c r="Y146" s="959"/>
      <c r="Z146" s="1554"/>
      <c r="AA146" s="1555"/>
      <c r="AB146" s="1555"/>
      <c r="AC146" s="1555"/>
      <c r="AD146" s="1556"/>
      <c r="AE146" s="490"/>
      <c r="AF146" s="746"/>
      <c r="AG146" s="1300"/>
      <c r="AH146" s="970" t="s">
        <v>435</v>
      </c>
      <c r="AI146" s="533"/>
      <c r="AJ146" s="531"/>
      <c r="AK146" s="534"/>
      <c r="AL146" s="582"/>
      <c r="AM146" s="760"/>
      <c r="AN146" s="492"/>
      <c r="AO146" s="1799"/>
      <c r="AP146" s="891"/>
      <c r="AQ146" s="1300"/>
      <c r="AR146" s="970" t="s">
        <v>435</v>
      </c>
      <c r="AS146" s="533"/>
      <c r="AT146" s="533"/>
      <c r="AU146" s="531"/>
      <c r="AV146" s="534"/>
      <c r="AW146" s="582"/>
      <c r="AX146" s="606"/>
      <c r="AY146" s="607"/>
      <c r="AZ146" s="1398"/>
      <c r="BA146" s="1398"/>
      <c r="BB146" s="1398"/>
      <c r="BC146" s="1388"/>
      <c r="BD146" s="1261"/>
      <c r="BE146" s="1261"/>
      <c r="BF146" s="1261"/>
      <c r="BG146" s="1261"/>
      <c r="BH146" s="1263"/>
    </row>
    <row r="147" spans="2:60" ht="6.95" customHeight="1">
      <c r="B147" s="1323"/>
      <c r="C147" s="1281"/>
      <c r="D147" s="959"/>
      <c r="E147" s="642"/>
      <c r="F147" s="651"/>
      <c r="G147" s="651"/>
      <c r="H147" s="651"/>
      <c r="I147" s="651"/>
      <c r="J147" s="490"/>
      <c r="K147" s="746"/>
      <c r="L147" s="967"/>
      <c r="M147" s="967"/>
      <c r="N147" s="533"/>
      <c r="O147" s="531"/>
      <c r="P147" s="534"/>
      <c r="Q147" s="582"/>
      <c r="R147" s="582"/>
      <c r="S147" s="582"/>
      <c r="T147" s="582"/>
      <c r="U147" s="582"/>
      <c r="V147" s="678"/>
      <c r="W147" s="492"/>
      <c r="X147" s="1467"/>
      <c r="Y147" s="959"/>
      <c r="Z147" s="642"/>
      <c r="AA147" s="651"/>
      <c r="AB147" s="651"/>
      <c r="AC147" s="651"/>
      <c r="AD147" s="651"/>
      <c r="AE147" s="490"/>
      <c r="AF147" s="746"/>
      <c r="AG147" s="967"/>
      <c r="AH147" s="967"/>
      <c r="AI147" s="533"/>
      <c r="AJ147" s="531"/>
      <c r="AK147" s="534"/>
      <c r="AL147" s="582"/>
      <c r="AM147" s="582"/>
      <c r="AN147" s="492"/>
      <c r="AO147" s="1799"/>
      <c r="AP147" s="891"/>
      <c r="AQ147" s="967"/>
      <c r="AR147" s="967"/>
      <c r="AS147" s="533"/>
      <c r="AT147" s="533"/>
      <c r="AU147" s="531"/>
      <c r="AV147" s="534"/>
      <c r="AW147" s="582"/>
      <c r="AX147" s="678"/>
      <c r="AY147" s="607"/>
      <c r="AZ147" s="1398"/>
      <c r="BA147" s="1398"/>
      <c r="BB147" s="1398"/>
      <c r="BC147" s="1388"/>
      <c r="BD147" s="1261"/>
      <c r="BE147" s="1261"/>
      <c r="BF147" s="1261"/>
      <c r="BG147" s="1261"/>
      <c r="BH147" s="1263"/>
    </row>
    <row r="148" spans="2:60" ht="19.5" customHeight="1">
      <c r="B148" s="1323"/>
      <c r="C148" s="1281"/>
      <c r="D148" s="959"/>
      <c r="E148" s="651"/>
      <c r="F148" s="651"/>
      <c r="G148" s="651"/>
      <c r="H148" s="651"/>
      <c r="I148" s="651"/>
      <c r="J148" s="490"/>
      <c r="K148" s="647" t="s">
        <v>22</v>
      </c>
      <c r="L148" s="648"/>
      <c r="M148" s="532"/>
      <c r="N148" s="533"/>
      <c r="O148" s="531"/>
      <c r="P148" s="534"/>
      <c r="Q148" s="534"/>
      <c r="R148" s="534"/>
      <c r="S148" s="534"/>
      <c r="T148" s="534"/>
      <c r="U148" s="534"/>
      <c r="V148" s="535" t="str">
        <f>IF(ISNUMBER(U149),"","該当する取組状況を選択してください")</f>
        <v/>
      </c>
      <c r="W148" s="747"/>
      <c r="X148" s="1467"/>
      <c r="Y148" s="959"/>
      <c r="Z148" s="651"/>
      <c r="AA148" s="651"/>
      <c r="AB148" s="651"/>
      <c r="AC148" s="651"/>
      <c r="AD148" s="651"/>
      <c r="AE148" s="490"/>
      <c r="AF148" s="647" t="s">
        <v>22</v>
      </c>
      <c r="AG148" s="648"/>
      <c r="AH148" s="532"/>
      <c r="AI148" s="533"/>
      <c r="AJ148" s="531"/>
      <c r="AK148" s="534"/>
      <c r="AL148" s="534"/>
      <c r="AM148" s="535" t="str">
        <f>IF(ISNUMBER(AM149),"","該当する取組状況等を選択してください")</f>
        <v/>
      </c>
      <c r="AN148" s="747"/>
      <c r="AO148" s="1799"/>
      <c r="AP148" s="648" t="s">
        <v>22</v>
      </c>
      <c r="AQ148" s="648"/>
      <c r="AR148" s="532"/>
      <c r="AS148" s="533"/>
      <c r="AT148" s="533"/>
      <c r="AU148" s="531"/>
      <c r="AV148" s="534"/>
      <c r="AW148" s="534"/>
      <c r="AX148" s="535" t="str">
        <f>IF(ISNUMBER(AX149),"","該当する取組状況等を選択してください")</f>
        <v>該当する取組状況等を選択してください</v>
      </c>
      <c r="AY148" s="761"/>
      <c r="AZ148" s="1398"/>
      <c r="BA148" s="1398"/>
      <c r="BB148" s="1398"/>
      <c r="BC148" s="1388"/>
      <c r="BD148" s="1261"/>
      <c r="BE148" s="1261"/>
      <c r="BF148" s="1261"/>
      <c r="BG148" s="1261"/>
      <c r="BH148" s="1263"/>
    </row>
    <row r="149" spans="2:60" ht="39.6" customHeight="1">
      <c r="B149" s="1323"/>
      <c r="C149" s="1281"/>
      <c r="D149" s="959"/>
      <c r="E149" s="651"/>
      <c r="F149" s="651"/>
      <c r="G149" s="651"/>
      <c r="H149" s="651"/>
      <c r="I149" s="651"/>
      <c r="J149" s="715"/>
      <c r="K149" s="891"/>
      <c r="L149" s="1270"/>
      <c r="M149" s="1270"/>
      <c r="N149" s="1270"/>
      <c r="O149" s="1270"/>
      <c r="P149" s="1270"/>
      <c r="Q149" s="534"/>
      <c r="R149" s="534"/>
      <c r="S149" s="534"/>
      <c r="T149" s="534"/>
      <c r="U149" s="1312">
        <f>IF(K138="☑",0,IF(AND(W149=0,L145="□"),"-",IF(W149=3,5,IF(W149=2,3,IF(L145="☑",3,0)))))</f>
        <v>5</v>
      </c>
      <c r="V149" s="1313"/>
      <c r="W149" s="716">
        <f>SUM(W139:W145)</f>
        <v>3</v>
      </c>
      <c r="X149" s="1467"/>
      <c r="Y149" s="959"/>
      <c r="Z149" s="651"/>
      <c r="AA149" s="651"/>
      <c r="AB149" s="651"/>
      <c r="AC149" s="651"/>
      <c r="AD149" s="651"/>
      <c r="AE149" s="715"/>
      <c r="AF149" s="891"/>
      <c r="AG149" s="1270"/>
      <c r="AH149" s="1270"/>
      <c r="AI149" s="1270"/>
      <c r="AJ149" s="1270"/>
      <c r="AK149" s="1270"/>
      <c r="AL149" s="534"/>
      <c r="AM149" s="872">
        <f>IF(AF137="☑",U149,IF(AF138="☑",0,IF(AND(AN149=0,AG145="□"),"-",IF(AN149=3,5,IF(AN149=2,3,IF(AG145="☑",3,0))))))</f>
        <v>5</v>
      </c>
      <c r="AN149" s="716">
        <f>SUM(AN139:AN145)</f>
        <v>0</v>
      </c>
      <c r="AO149" s="1799"/>
      <c r="AP149" s="891"/>
      <c r="AQ149" s="1270"/>
      <c r="AR149" s="1270"/>
      <c r="AS149" s="1270"/>
      <c r="AT149" s="1270"/>
      <c r="AU149" s="1270"/>
      <c r="AV149" s="1270"/>
      <c r="AW149" s="534"/>
      <c r="AX149" s="870" t="str">
        <f>IF(AP137="☑",U149,IF(AS137="☑",AM149,IF(AP138="☑",0,IF(AND(AY149=0,AQ145="□"),"-",IF(AY149=3,5,IF(AY149=2,3,IF(AQ145="☑",3,0)))))))</f>
        <v>-</v>
      </c>
      <c r="AY149" s="946">
        <f>SUM(AY138:AY146)</f>
        <v>0</v>
      </c>
      <c r="AZ149" s="1398"/>
      <c r="BA149" s="1398"/>
      <c r="BB149" s="1398"/>
      <c r="BC149" s="1388"/>
      <c r="BD149" s="1261"/>
      <c r="BE149" s="1261"/>
      <c r="BF149" s="1261"/>
      <c r="BG149" s="1261"/>
      <c r="BH149" s="1263"/>
    </row>
    <row r="150" spans="2:60" ht="16.5" customHeight="1" thickBot="1">
      <c r="B150" s="1323"/>
      <c r="C150" s="1282"/>
      <c r="D150" s="762"/>
      <c r="E150" s="763"/>
      <c r="F150" s="764"/>
      <c r="G150" s="764"/>
      <c r="H150" s="748"/>
      <c r="I150" s="748"/>
      <c r="J150" s="765"/>
      <c r="K150" s="766"/>
      <c r="L150" s="766"/>
      <c r="M150" s="693"/>
      <c r="N150" s="693"/>
      <c r="O150" s="693"/>
      <c r="P150" s="693"/>
      <c r="Q150" s="693"/>
      <c r="R150" s="693"/>
      <c r="S150" s="693"/>
      <c r="T150" s="693"/>
      <c r="U150" s="543"/>
      <c r="V150" s="482" t="s">
        <v>1</v>
      </c>
      <c r="W150" s="659"/>
      <c r="X150" s="1550"/>
      <c r="Y150" s="762"/>
      <c r="Z150" s="763"/>
      <c r="AA150" s="764"/>
      <c r="AB150" s="764"/>
      <c r="AC150" s="748"/>
      <c r="AD150" s="748"/>
      <c r="AE150" s="765"/>
      <c r="AF150" s="766"/>
      <c r="AG150" s="766"/>
      <c r="AH150" s="693"/>
      <c r="AI150" s="693"/>
      <c r="AJ150" s="693"/>
      <c r="AK150" s="693"/>
      <c r="AL150" s="693"/>
      <c r="AM150" s="546" t="s">
        <v>1</v>
      </c>
      <c r="AN150" s="767"/>
      <c r="AO150" s="1800"/>
      <c r="AP150" s="766"/>
      <c r="AQ150" s="766"/>
      <c r="AR150" s="693"/>
      <c r="AS150" s="693"/>
      <c r="AT150" s="693"/>
      <c r="AU150" s="693"/>
      <c r="AV150" s="693"/>
      <c r="AW150" s="693"/>
      <c r="AX150" s="546" t="s">
        <v>1</v>
      </c>
      <c r="AY150" s="767"/>
      <c r="AZ150" s="1512"/>
      <c r="BA150" s="1512"/>
      <c r="BB150" s="1512"/>
      <c r="BC150" s="749"/>
      <c r="BD150" s="750"/>
      <c r="BE150" s="750"/>
      <c r="BF150" s="750"/>
      <c r="BG150" s="750"/>
      <c r="BH150" s="751"/>
    </row>
    <row r="151" spans="2:60" ht="29.25" customHeight="1">
      <c r="B151" s="1323"/>
      <c r="C151" s="1754" t="s">
        <v>12</v>
      </c>
      <c r="D151" s="1301" t="s">
        <v>318</v>
      </c>
      <c r="E151" s="1584"/>
      <c r="F151" s="1584"/>
      <c r="G151" s="1584"/>
      <c r="H151" s="1584"/>
      <c r="I151" s="1584"/>
      <c r="J151" s="1584"/>
      <c r="K151" s="768"/>
      <c r="L151" s="699"/>
      <c r="M151" s="592"/>
      <c r="N151" s="592"/>
      <c r="O151" s="592"/>
      <c r="P151" s="592"/>
      <c r="Q151" s="592"/>
      <c r="R151" s="592"/>
      <c r="S151" s="592"/>
      <c r="T151" s="769"/>
      <c r="U151" s="592"/>
      <c r="V151" s="752"/>
      <c r="W151" s="674"/>
      <c r="X151" s="1466" t="s">
        <v>12</v>
      </c>
      <c r="Y151" s="1301" t="s">
        <v>318</v>
      </c>
      <c r="Z151" s="1584"/>
      <c r="AA151" s="1584"/>
      <c r="AB151" s="1584"/>
      <c r="AC151" s="1584"/>
      <c r="AD151" s="1584"/>
      <c r="AE151" s="1829"/>
      <c r="AF151" s="34" t="s">
        <v>2</v>
      </c>
      <c r="AG151" s="553" t="s">
        <v>36</v>
      </c>
      <c r="AH151" s="592"/>
      <c r="AI151" s="592"/>
      <c r="AJ151" s="592"/>
      <c r="AK151" s="592"/>
      <c r="AL151" s="592"/>
      <c r="AM151" s="592"/>
      <c r="AN151" s="674"/>
      <c r="AO151" s="1672" t="s">
        <v>4</v>
      </c>
      <c r="AP151" s="947" t="s">
        <v>3</v>
      </c>
      <c r="AQ151" s="948" t="s">
        <v>50</v>
      </c>
      <c r="AR151" s="949"/>
      <c r="AS151" s="309" t="s">
        <v>3</v>
      </c>
      <c r="AT151" s="556" t="s">
        <v>642</v>
      </c>
      <c r="AU151" s="949"/>
      <c r="AV151" s="950"/>
      <c r="AW151" s="753"/>
      <c r="AX151" s="754"/>
      <c r="AY151" s="1171">
        <f>IF(AND(AP151="□",AS151="□"),1,IF(AND(AP151="☑",AS151="☑"),5,IF(AND(AS151="☑",AF151="☑"),2,IF(AND(AS151="☑",AF151="□"),3,IF(AP151="☑",4,5)))))</f>
        <v>1</v>
      </c>
      <c r="AZ151" s="770"/>
      <c r="BA151" s="771"/>
      <c r="BB151" s="755"/>
      <c r="BC151" s="561" t="s">
        <v>666</v>
      </c>
      <c r="BD151" s="600"/>
      <c r="BE151" s="600"/>
      <c r="BF151" s="601"/>
      <c r="BG151" s="563"/>
      <c r="BH151" s="564"/>
    </row>
    <row r="152" spans="2:60" ht="29.25" customHeight="1">
      <c r="B152" s="1323"/>
      <c r="C152" s="1721"/>
      <c r="D152" s="1585"/>
      <c r="E152" s="1585"/>
      <c r="F152" s="1585"/>
      <c r="G152" s="1585"/>
      <c r="H152" s="1585"/>
      <c r="I152" s="1585"/>
      <c r="J152" s="1585"/>
      <c r="K152" s="32" t="s">
        <v>3</v>
      </c>
      <c r="L152" s="703" t="str">
        <f>IF(OR($I$13="金の認定【新規】",$I$13="金の認定【３年ごとの更新】"),"取組無し / 添付資料（取組のわかる資料）無し　（初回/3年ごと更新時のみ　※添付資料無しは採点対象外）","取組無し")</f>
        <v>取組無し</v>
      </c>
      <c r="M152" s="706"/>
      <c r="N152" s="706"/>
      <c r="O152" s="706"/>
      <c r="P152" s="706"/>
      <c r="Q152" s="706"/>
      <c r="R152" s="706"/>
      <c r="S152" s="706"/>
      <c r="T152" s="772"/>
      <c r="U152" s="773"/>
      <c r="V152" s="774"/>
      <c r="W152" s="674"/>
      <c r="X152" s="1467"/>
      <c r="Y152" s="1585"/>
      <c r="Z152" s="1585"/>
      <c r="AA152" s="1585"/>
      <c r="AB152" s="1585"/>
      <c r="AC152" s="1585"/>
      <c r="AD152" s="1585"/>
      <c r="AE152" s="1830"/>
      <c r="AF152" s="33" t="s">
        <v>3</v>
      </c>
      <c r="AG152" s="738" t="str">
        <f>IF(OR($L$13="金の認定【新規】",$L$13="金の認定【３年ごとの更新】"),"取組無し / 添付資料（取組のわかる資料）無し　（初回/3年ごと更新時のみ　※添付資料無しは採点対象外）","取組無し")</f>
        <v>取組無し</v>
      </c>
      <c r="AH152" s="775"/>
      <c r="AI152" s="775"/>
      <c r="AJ152" s="775"/>
      <c r="AK152" s="775"/>
      <c r="AL152" s="775"/>
      <c r="AM152" s="775"/>
      <c r="AN152" s="674"/>
      <c r="AO152" s="1773"/>
      <c r="AP152" s="35" t="s">
        <v>3</v>
      </c>
      <c r="AQ152" s="776" t="str">
        <f>IF(OR($L$13="金の認定【新規】",$L$13="金の認定【３年ごとの更新】"),"取組無し / 添付資料（取組のわかる資料）無し　（初回/3年ごと更新時のみ　※添付資料無しは採点対象外）","取組無し")</f>
        <v>取組無し</v>
      </c>
      <c r="AR152" s="775"/>
      <c r="AS152" s="775"/>
      <c r="AT152" s="775"/>
      <c r="AU152" s="775"/>
      <c r="AV152" s="775"/>
      <c r="AW152" s="775"/>
      <c r="AX152" s="777"/>
      <c r="AY152" s="676"/>
      <c r="AZ152" s="1398">
        <f>U175</f>
        <v>5</v>
      </c>
      <c r="BA152" s="1398">
        <f>IF($X$19="□","",AM175)</f>
        <v>5</v>
      </c>
      <c r="BB152" s="1398" t="str">
        <f>IF($AO$19="□","",AX175)</f>
        <v>-</v>
      </c>
      <c r="BC152" s="1388"/>
      <c r="BD152" s="1261"/>
      <c r="BE152" s="1261"/>
      <c r="BF152" s="1261"/>
      <c r="BG152" s="1261"/>
      <c r="BH152" s="1263"/>
    </row>
    <row r="153" spans="2:60" ht="18.75" customHeight="1">
      <c r="B153" s="1323"/>
      <c r="C153" s="1721"/>
      <c r="D153" s="1585"/>
      <c r="E153" s="1585"/>
      <c r="F153" s="1585"/>
      <c r="G153" s="1585"/>
      <c r="H153" s="1585"/>
      <c r="I153" s="1585"/>
      <c r="J153" s="1585"/>
      <c r="K153" s="875" t="s">
        <v>693</v>
      </c>
      <c r="L153" s="972"/>
      <c r="M153" s="512"/>
      <c r="N153" s="364"/>
      <c r="O153" s="377"/>
      <c r="P153" s="377"/>
      <c r="Q153" s="534"/>
      <c r="R153" s="534"/>
      <c r="S153" s="534"/>
      <c r="T153" s="1538"/>
      <c r="U153" s="1539"/>
      <c r="V153" s="678"/>
      <c r="W153" s="492"/>
      <c r="X153" s="1467"/>
      <c r="Y153" s="1585"/>
      <c r="Z153" s="1585"/>
      <c r="AA153" s="1585"/>
      <c r="AB153" s="1585"/>
      <c r="AC153" s="1585"/>
      <c r="AD153" s="1585"/>
      <c r="AE153" s="1830"/>
      <c r="AF153" s="973" t="s">
        <v>693</v>
      </c>
      <c r="AG153" s="512"/>
      <c r="AH153" s="512"/>
      <c r="AI153" s="364"/>
      <c r="AJ153" s="377"/>
      <c r="AK153" s="377"/>
      <c r="AL153" s="534"/>
      <c r="AM153" s="534"/>
      <c r="AN153" s="492"/>
      <c r="AO153" s="1773"/>
      <c r="AP153" s="941" t="s">
        <v>329</v>
      </c>
      <c r="AQ153" s="512" t="s">
        <v>393</v>
      </c>
      <c r="AR153" s="512"/>
      <c r="AS153" s="364"/>
      <c r="AT153" s="364"/>
      <c r="AU153" s="377"/>
      <c r="AV153" s="377"/>
      <c r="AW153" s="534"/>
      <c r="AX153" s="778"/>
      <c r="AY153" s="607"/>
      <c r="AZ153" s="1523"/>
      <c r="BA153" s="1398"/>
      <c r="BB153" s="1398"/>
      <c r="BC153" s="1388"/>
      <c r="BD153" s="1261"/>
      <c r="BE153" s="1261"/>
      <c r="BF153" s="1261"/>
      <c r="BG153" s="1261"/>
      <c r="BH153" s="1263"/>
    </row>
    <row r="154" spans="2:60" ht="18.95" customHeight="1">
      <c r="B154" s="1323"/>
      <c r="C154" s="1721"/>
      <c r="D154" s="1585"/>
      <c r="E154" s="1585"/>
      <c r="F154" s="1585"/>
      <c r="G154" s="1585"/>
      <c r="H154" s="1585"/>
      <c r="I154" s="1585"/>
      <c r="J154" s="1585"/>
      <c r="K154" s="19" t="s">
        <v>2</v>
      </c>
      <c r="L154" s="908" t="s">
        <v>394</v>
      </c>
      <c r="M154" s="603"/>
      <c r="N154" s="603"/>
      <c r="O154" s="377"/>
      <c r="P154" s="377"/>
      <c r="Q154" s="377"/>
      <c r="R154" s="380"/>
      <c r="S154" s="1548" t="s">
        <v>649</v>
      </c>
      <c r="T154" s="1334"/>
      <c r="U154" s="1334"/>
      <c r="V154" s="1335"/>
      <c r="W154" s="492">
        <f>IF(K154="☑",1,0)</f>
        <v>1</v>
      </c>
      <c r="X154" s="1467"/>
      <c r="Y154" s="1585"/>
      <c r="Z154" s="1585"/>
      <c r="AA154" s="1585"/>
      <c r="AB154" s="1585"/>
      <c r="AC154" s="1585"/>
      <c r="AD154" s="1585"/>
      <c r="AE154" s="1830"/>
      <c r="AF154" s="311" t="s">
        <v>3</v>
      </c>
      <c r="AG154" s="908" t="s">
        <v>394</v>
      </c>
      <c r="AH154" s="603"/>
      <c r="AI154" s="603"/>
      <c r="AJ154" s="377"/>
      <c r="AK154" s="377"/>
      <c r="AL154" s="377"/>
      <c r="AN154" s="492">
        <f>IF(AF154="☑",1,0)</f>
        <v>0</v>
      </c>
      <c r="AO154" s="1773"/>
      <c r="AP154" s="311" t="s">
        <v>3</v>
      </c>
      <c r="AQ154" s="908" t="s">
        <v>394</v>
      </c>
      <c r="AR154" s="603"/>
      <c r="AS154" s="603"/>
      <c r="AT154" s="603"/>
      <c r="AU154" s="377"/>
      <c r="AV154" s="377"/>
      <c r="AW154" s="377"/>
      <c r="AX154" s="712"/>
      <c r="AY154" s="498">
        <f>IF(AP154="☑",1,0)</f>
        <v>0</v>
      </c>
      <c r="AZ154" s="1523"/>
      <c r="BA154" s="1398"/>
      <c r="BB154" s="1398"/>
      <c r="BC154" s="1388"/>
      <c r="BD154" s="1261"/>
      <c r="BE154" s="1261"/>
      <c r="BF154" s="1261"/>
      <c r="BG154" s="1261"/>
      <c r="BH154" s="1263"/>
    </row>
    <row r="155" spans="2:60" ht="15.75" customHeight="1">
      <c r="B155" s="1323"/>
      <c r="C155" s="1721"/>
      <c r="D155" s="1585"/>
      <c r="E155" s="1585"/>
      <c r="F155" s="1585"/>
      <c r="G155" s="1585"/>
      <c r="H155" s="1585"/>
      <c r="I155" s="1585"/>
      <c r="J155" s="1585"/>
      <c r="K155" s="746"/>
      <c r="L155" s="932" t="s">
        <v>23</v>
      </c>
      <c r="M155" s="974"/>
      <c r="N155" s="531"/>
      <c r="O155" s="377"/>
      <c r="P155" s="377"/>
      <c r="Q155" s="377"/>
      <c r="R155" s="779"/>
      <c r="S155" s="377"/>
      <c r="T155" s="1545"/>
      <c r="U155" s="1546"/>
      <c r="V155" s="678"/>
      <c r="W155" s="614"/>
      <c r="X155" s="1467"/>
      <c r="Y155" s="1585"/>
      <c r="Z155" s="1585"/>
      <c r="AA155" s="1585"/>
      <c r="AB155" s="1585"/>
      <c r="AC155" s="1585"/>
      <c r="AD155" s="1585"/>
      <c r="AE155" s="1830"/>
      <c r="AF155" s="891"/>
      <c r="AG155" s="932" t="s">
        <v>23</v>
      </c>
      <c r="AH155" s="974"/>
      <c r="AI155" s="531"/>
      <c r="AJ155" s="377"/>
      <c r="AK155" s="377"/>
      <c r="AL155" s="377"/>
      <c r="AM155" s="779"/>
      <c r="AN155" s="614"/>
      <c r="AO155" s="1773"/>
      <c r="AP155" s="891"/>
      <c r="AQ155" s="932" t="s">
        <v>23</v>
      </c>
      <c r="AR155" s="974"/>
      <c r="AS155" s="531"/>
      <c r="AT155" s="531"/>
      <c r="AU155" s="377"/>
      <c r="AV155" s="377"/>
      <c r="AW155" s="377"/>
      <c r="AX155" s="712"/>
      <c r="AY155" s="684"/>
      <c r="AZ155" s="1523"/>
      <c r="BA155" s="1398"/>
      <c r="BB155" s="1398"/>
      <c r="BC155" s="1388"/>
      <c r="BD155" s="1261"/>
      <c r="BE155" s="1261"/>
      <c r="BF155" s="1261"/>
      <c r="BG155" s="1261"/>
      <c r="BH155" s="1263"/>
    </row>
    <row r="156" spans="2:60" ht="15.75" customHeight="1">
      <c r="B156" s="1323"/>
      <c r="C156" s="1721"/>
      <c r="D156" s="1585"/>
      <c r="E156" s="1585"/>
      <c r="F156" s="1585"/>
      <c r="G156" s="1585"/>
      <c r="H156" s="1585"/>
      <c r="I156" s="1585"/>
      <c r="J156" s="1585"/>
      <c r="K156" s="780"/>
      <c r="L156" s="917" t="s">
        <v>3</v>
      </c>
      <c r="M156" s="932" t="s">
        <v>32</v>
      </c>
      <c r="N156" s="531"/>
      <c r="O156" s="377"/>
      <c r="P156" s="377"/>
      <c r="Q156" s="602"/>
      <c r="R156" s="779"/>
      <c r="S156" s="602"/>
      <c r="T156" s="1331"/>
      <c r="U156" s="1332"/>
      <c r="V156" s="678"/>
      <c r="W156" s="492"/>
      <c r="X156" s="1467"/>
      <c r="Y156" s="1585"/>
      <c r="Z156" s="1585"/>
      <c r="AA156" s="1585"/>
      <c r="AB156" s="1585"/>
      <c r="AC156" s="1585"/>
      <c r="AD156" s="1585"/>
      <c r="AE156" s="1830"/>
      <c r="AF156" s="975"/>
      <c r="AG156" s="917" t="s">
        <v>3</v>
      </c>
      <c r="AH156" s="932" t="s">
        <v>32</v>
      </c>
      <c r="AI156" s="531"/>
      <c r="AJ156" s="377"/>
      <c r="AK156" s="377"/>
      <c r="AL156" s="602"/>
      <c r="AM156" s="779"/>
      <c r="AN156" s="492"/>
      <c r="AO156" s="1773"/>
      <c r="AP156" s="975"/>
      <c r="AQ156" s="917" t="s">
        <v>3</v>
      </c>
      <c r="AR156" s="932" t="s">
        <v>32</v>
      </c>
      <c r="AS156" s="531"/>
      <c r="AT156" s="531"/>
      <c r="AU156" s="377"/>
      <c r="AV156" s="377"/>
      <c r="AW156" s="602"/>
      <c r="AX156" s="712"/>
      <c r="AY156" s="498"/>
      <c r="AZ156" s="1523"/>
      <c r="BA156" s="1398"/>
      <c r="BB156" s="1398"/>
      <c r="BC156" s="1388"/>
      <c r="BD156" s="1261"/>
      <c r="BE156" s="1261"/>
      <c r="BF156" s="1261"/>
      <c r="BG156" s="1261"/>
      <c r="BH156" s="1263"/>
    </row>
    <row r="157" spans="2:60" ht="15.75" customHeight="1">
      <c r="B157" s="1323"/>
      <c r="C157" s="1721"/>
      <c r="D157" s="646"/>
      <c r="E157" s="1455" t="s">
        <v>311</v>
      </c>
      <c r="F157" s="1456"/>
      <c r="G157" s="1456"/>
      <c r="H157" s="1456"/>
      <c r="I157" s="1457"/>
      <c r="J157" s="646"/>
      <c r="K157" s="781"/>
      <c r="L157" s="917" t="s">
        <v>3</v>
      </c>
      <c r="M157" s="932" t="s">
        <v>33</v>
      </c>
      <c r="N157" s="632"/>
      <c r="O157" s="531"/>
      <c r="P157" s="582"/>
      <c r="Q157" s="602"/>
      <c r="R157" s="779"/>
      <c r="S157" s="602"/>
      <c r="T157" s="1331"/>
      <c r="U157" s="1331"/>
      <c r="V157" s="678"/>
      <c r="W157" s="492"/>
      <c r="X157" s="1467"/>
      <c r="Y157" s="646"/>
      <c r="Z157" s="1455" t="s">
        <v>311</v>
      </c>
      <c r="AA157" s="1456"/>
      <c r="AB157" s="1456"/>
      <c r="AC157" s="1456"/>
      <c r="AD157" s="1457"/>
      <c r="AE157" s="646"/>
      <c r="AF157" s="781"/>
      <c r="AG157" s="917" t="s">
        <v>3</v>
      </c>
      <c r="AH157" s="932" t="s">
        <v>33</v>
      </c>
      <c r="AI157" s="632"/>
      <c r="AJ157" s="531"/>
      <c r="AK157" s="582"/>
      <c r="AL157" s="602"/>
      <c r="AM157" s="779"/>
      <c r="AN157" s="492"/>
      <c r="AO157" s="1773"/>
      <c r="AP157" s="976"/>
      <c r="AQ157" s="917" t="s">
        <v>3</v>
      </c>
      <c r="AR157" s="932" t="s">
        <v>33</v>
      </c>
      <c r="AS157" s="632"/>
      <c r="AT157" s="632"/>
      <c r="AU157" s="531"/>
      <c r="AV157" s="582"/>
      <c r="AW157" s="602"/>
      <c r="AX157" s="712"/>
      <c r="AY157" s="498"/>
      <c r="AZ157" s="1523"/>
      <c r="BA157" s="1398"/>
      <c r="BB157" s="1398"/>
      <c r="BC157" s="1388"/>
      <c r="BD157" s="1261"/>
      <c r="BE157" s="1261"/>
      <c r="BF157" s="1261"/>
      <c r="BG157" s="1261"/>
      <c r="BH157" s="1263"/>
    </row>
    <row r="158" spans="2:60" ht="15.75" customHeight="1">
      <c r="B158" s="1323"/>
      <c r="C158" s="1721"/>
      <c r="D158" s="646"/>
      <c r="E158" s="1559"/>
      <c r="F158" s="1560"/>
      <c r="G158" s="1560"/>
      <c r="H158" s="1560"/>
      <c r="I158" s="1561"/>
      <c r="J158" s="646"/>
      <c r="K158" s="781"/>
      <c r="L158" s="917" t="s">
        <v>3</v>
      </c>
      <c r="M158" s="932" t="s">
        <v>26</v>
      </c>
      <c r="N158" s="637"/>
      <c r="O158" s="377"/>
      <c r="P158" s="582"/>
      <c r="Q158" s="377"/>
      <c r="R158" s="779"/>
      <c r="S158" s="377"/>
      <c r="T158" s="1331"/>
      <c r="U158" s="1332"/>
      <c r="V158" s="678"/>
      <c r="W158" s="639"/>
      <c r="X158" s="1467"/>
      <c r="Y158" s="646"/>
      <c r="Z158" s="1559"/>
      <c r="AA158" s="1560"/>
      <c r="AB158" s="1560"/>
      <c r="AC158" s="1560"/>
      <c r="AD158" s="1561"/>
      <c r="AE158" s="646"/>
      <c r="AF158" s="781"/>
      <c r="AG158" s="917" t="s">
        <v>3</v>
      </c>
      <c r="AH158" s="932" t="s">
        <v>26</v>
      </c>
      <c r="AI158" s="637"/>
      <c r="AJ158" s="377"/>
      <c r="AK158" s="582"/>
      <c r="AL158" s="377"/>
      <c r="AM158" s="779"/>
      <c r="AN158" s="639"/>
      <c r="AO158" s="1773"/>
      <c r="AP158" s="976"/>
      <c r="AQ158" s="917" t="s">
        <v>3</v>
      </c>
      <c r="AR158" s="932" t="s">
        <v>26</v>
      </c>
      <c r="AS158" s="637"/>
      <c r="AT158" s="637"/>
      <c r="AU158" s="377"/>
      <c r="AV158" s="582"/>
      <c r="AW158" s="377"/>
      <c r="AX158" s="712"/>
      <c r="AY158" s="745"/>
      <c r="AZ158" s="1523"/>
      <c r="BA158" s="1398"/>
      <c r="BB158" s="1398"/>
      <c r="BC158" s="1388"/>
      <c r="BD158" s="1261"/>
      <c r="BE158" s="1261"/>
      <c r="BF158" s="1261"/>
      <c r="BG158" s="1261"/>
      <c r="BH158" s="1263"/>
    </row>
    <row r="159" spans="2:60" ht="15.75" customHeight="1">
      <c r="B159" s="1323"/>
      <c r="C159" s="1721"/>
      <c r="D159" s="959"/>
      <c r="E159" s="1604"/>
      <c r="F159" s="1605"/>
      <c r="G159" s="1605"/>
      <c r="H159" s="1605"/>
      <c r="I159" s="1606"/>
      <c r="J159" s="490"/>
      <c r="K159" s="781"/>
      <c r="L159" s="917" t="s">
        <v>3</v>
      </c>
      <c r="M159" s="932" t="s">
        <v>27</v>
      </c>
      <c r="N159" s="632"/>
      <c r="O159" s="582"/>
      <c r="Q159" s="582"/>
      <c r="R159" s="779"/>
      <c r="S159" s="582"/>
      <c r="T159" s="1331"/>
      <c r="U159" s="1332"/>
      <c r="V159" s="678"/>
      <c r="W159" s="492"/>
      <c r="X159" s="1467"/>
      <c r="Y159" s="959"/>
      <c r="Z159" s="1604"/>
      <c r="AA159" s="1605"/>
      <c r="AB159" s="1605"/>
      <c r="AC159" s="1605"/>
      <c r="AD159" s="1606"/>
      <c r="AE159" s="490"/>
      <c r="AF159" s="781"/>
      <c r="AG159" s="917" t="s">
        <v>3</v>
      </c>
      <c r="AH159" s="932" t="s">
        <v>27</v>
      </c>
      <c r="AI159" s="632"/>
      <c r="AJ159" s="582"/>
      <c r="AK159" s="379"/>
      <c r="AL159" s="582"/>
      <c r="AM159" s="779"/>
      <c r="AN159" s="492"/>
      <c r="AO159" s="1773"/>
      <c r="AP159" s="976"/>
      <c r="AQ159" s="917" t="s">
        <v>3</v>
      </c>
      <c r="AR159" s="932" t="s">
        <v>27</v>
      </c>
      <c r="AS159" s="632"/>
      <c r="AT159" s="632"/>
      <c r="AU159" s="582"/>
      <c r="AV159" s="379"/>
      <c r="AW159" s="582"/>
      <c r="AX159" s="712"/>
      <c r="AY159" s="498"/>
      <c r="AZ159" s="1523"/>
      <c r="BA159" s="1398"/>
      <c r="BB159" s="1398"/>
      <c r="BC159" s="1388"/>
      <c r="BD159" s="1261"/>
      <c r="BE159" s="1261"/>
      <c r="BF159" s="1261"/>
      <c r="BG159" s="1261"/>
      <c r="BH159" s="1263"/>
    </row>
    <row r="160" spans="2:60" ht="18.95" customHeight="1">
      <c r="B160" s="1323"/>
      <c r="C160" s="1721"/>
      <c r="D160" s="977"/>
      <c r="E160" s="1551" t="s">
        <v>34</v>
      </c>
      <c r="F160" s="1573"/>
      <c r="G160" s="1573"/>
      <c r="H160" s="1573"/>
      <c r="I160" s="1574"/>
      <c r="J160" s="490"/>
      <c r="K160" s="19" t="s">
        <v>2</v>
      </c>
      <c r="L160" s="925" t="s">
        <v>386</v>
      </c>
      <c r="M160" s="512"/>
      <c r="O160" s="582"/>
      <c r="P160" s="934"/>
      <c r="Q160" s="582"/>
      <c r="R160" s="779"/>
      <c r="S160" s="582"/>
      <c r="T160" s="1540"/>
      <c r="U160" s="1541"/>
      <c r="V160" s="678"/>
      <c r="W160" s="492">
        <f>IF(K160="☑",1,0)</f>
        <v>1</v>
      </c>
      <c r="X160" s="1467"/>
      <c r="Y160" s="977"/>
      <c r="Z160" s="1551" t="s">
        <v>34</v>
      </c>
      <c r="AA160" s="1573"/>
      <c r="AB160" s="1573"/>
      <c r="AC160" s="1573"/>
      <c r="AD160" s="1574"/>
      <c r="AE160" s="490"/>
      <c r="AF160" s="19" t="s">
        <v>3</v>
      </c>
      <c r="AG160" s="925" t="s">
        <v>386</v>
      </c>
      <c r="AH160" s="512"/>
      <c r="AI160" s="379"/>
      <c r="AJ160" s="582"/>
      <c r="AK160" s="934"/>
      <c r="AL160" s="582"/>
      <c r="AM160" s="779"/>
      <c r="AN160" s="492">
        <f>IF(AF160="☑",1,0)</f>
        <v>0</v>
      </c>
      <c r="AO160" s="1773"/>
      <c r="AP160" s="311" t="s">
        <v>3</v>
      </c>
      <c r="AQ160" s="925" t="s">
        <v>386</v>
      </c>
      <c r="AR160" s="512"/>
      <c r="AS160" s="379"/>
      <c r="AT160" s="379"/>
      <c r="AU160" s="582"/>
      <c r="AV160" s="934"/>
      <c r="AW160" s="582"/>
      <c r="AX160" s="712"/>
      <c r="AY160" s="498">
        <f>IF(AP160="☑",1,0)</f>
        <v>0</v>
      </c>
      <c r="AZ160" s="1523"/>
      <c r="BA160" s="1398"/>
      <c r="BB160" s="1398"/>
      <c r="BC160" s="1388"/>
      <c r="BD160" s="1261"/>
      <c r="BE160" s="1261"/>
      <c r="BF160" s="1261"/>
      <c r="BG160" s="1261"/>
      <c r="BH160" s="1263"/>
    </row>
    <row r="161" spans="2:60" ht="15.75" customHeight="1">
      <c r="B161" s="1323"/>
      <c r="C161" s="1721"/>
      <c r="D161" s="977"/>
      <c r="E161" s="1575"/>
      <c r="F161" s="1576"/>
      <c r="G161" s="1576"/>
      <c r="H161" s="1576"/>
      <c r="I161" s="1577"/>
      <c r="J161" s="490"/>
      <c r="K161" s="530"/>
      <c r="L161" s="911" t="s">
        <v>388</v>
      </c>
      <c r="M161" s="512"/>
      <c r="O161" s="582"/>
      <c r="P161" s="934"/>
      <c r="Q161" s="582"/>
      <c r="R161" s="779"/>
      <c r="S161" s="582"/>
      <c r="T161" s="1331"/>
      <c r="U161" s="1332"/>
      <c r="V161" s="678"/>
      <c r="W161" s="492"/>
      <c r="X161" s="1467"/>
      <c r="Y161" s="977"/>
      <c r="Z161" s="1575"/>
      <c r="AA161" s="1576"/>
      <c r="AB161" s="1576"/>
      <c r="AC161" s="1576"/>
      <c r="AD161" s="1577"/>
      <c r="AE161" s="490"/>
      <c r="AF161" s="530"/>
      <c r="AG161" s="911" t="s">
        <v>388</v>
      </c>
      <c r="AH161" s="512"/>
      <c r="AI161" s="379"/>
      <c r="AJ161" s="582"/>
      <c r="AK161" s="934"/>
      <c r="AL161" s="582"/>
      <c r="AM161" s="779"/>
      <c r="AN161" s="492"/>
      <c r="AO161" s="1773"/>
      <c r="AP161" s="531"/>
      <c r="AQ161" s="911" t="s">
        <v>388</v>
      </c>
      <c r="AR161" s="512"/>
      <c r="AS161" s="379"/>
      <c r="AT161" s="379"/>
      <c r="AU161" s="582"/>
      <c r="AV161" s="934"/>
      <c r="AW161" s="582"/>
      <c r="AX161" s="712"/>
      <c r="AY161" s="498"/>
      <c r="AZ161" s="1523"/>
      <c r="BA161" s="1398"/>
      <c r="BB161" s="1398"/>
      <c r="BC161" s="1388"/>
      <c r="BD161" s="1261"/>
      <c r="BE161" s="1261"/>
      <c r="BF161" s="1261"/>
      <c r="BG161" s="1261"/>
      <c r="BH161" s="1263"/>
    </row>
    <row r="162" spans="2:60" ht="15.75" customHeight="1">
      <c r="B162" s="1323"/>
      <c r="C162" s="1721"/>
      <c r="D162" s="977"/>
      <c r="E162" s="1554"/>
      <c r="F162" s="1555"/>
      <c r="G162" s="1555"/>
      <c r="H162" s="1555"/>
      <c r="I162" s="1556"/>
      <c r="J162" s="490"/>
      <c r="K162" s="530"/>
      <c r="L162" s="917" t="s">
        <v>3</v>
      </c>
      <c r="M162" s="932" t="s">
        <v>30</v>
      </c>
      <c r="N162" s="932"/>
      <c r="O162" s="978"/>
      <c r="P162" s="978"/>
      <c r="Q162" s="582"/>
      <c r="R162" s="779"/>
      <c r="S162" s="582"/>
      <c r="T162" s="1331"/>
      <c r="U162" s="1332"/>
      <c r="V162" s="678"/>
      <c r="W162" s="492"/>
      <c r="X162" s="1467"/>
      <c r="Y162" s="977"/>
      <c r="Z162" s="1554"/>
      <c r="AA162" s="1555"/>
      <c r="AB162" s="1555"/>
      <c r="AC162" s="1555"/>
      <c r="AD162" s="1556"/>
      <c r="AE162" s="490"/>
      <c r="AF162" s="530"/>
      <c r="AG162" s="917" t="s">
        <v>3</v>
      </c>
      <c r="AH162" s="932" t="s">
        <v>30</v>
      </c>
      <c r="AI162" s="932"/>
      <c r="AJ162" s="978"/>
      <c r="AK162" s="978"/>
      <c r="AL162" s="582"/>
      <c r="AM162" s="779"/>
      <c r="AN162" s="492"/>
      <c r="AO162" s="1773"/>
      <c r="AP162" s="531"/>
      <c r="AQ162" s="917" t="s">
        <v>3</v>
      </c>
      <c r="AR162" s="932" t="s">
        <v>30</v>
      </c>
      <c r="AS162" s="932"/>
      <c r="AT162" s="932"/>
      <c r="AU162" s="978"/>
      <c r="AV162" s="978"/>
      <c r="AW162" s="582"/>
      <c r="AX162" s="712"/>
      <c r="AY162" s="498"/>
      <c r="AZ162" s="1523"/>
      <c r="BA162" s="1398"/>
      <c r="BB162" s="1398"/>
      <c r="BC162" s="1388"/>
      <c r="BD162" s="1261"/>
      <c r="BE162" s="1261"/>
      <c r="BF162" s="1261"/>
      <c r="BG162" s="1261"/>
      <c r="BH162" s="1263"/>
    </row>
    <row r="163" spans="2:60" ht="15.75" customHeight="1">
      <c r="B163" s="1323"/>
      <c r="C163" s="1721"/>
      <c r="D163" s="977"/>
      <c r="E163" s="1551" t="s">
        <v>35</v>
      </c>
      <c r="F163" s="1648"/>
      <c r="G163" s="1648"/>
      <c r="H163" s="1648"/>
      <c r="I163" s="1649"/>
      <c r="J163" s="490"/>
      <c r="K163" s="530"/>
      <c r="L163" s="917" t="s">
        <v>3</v>
      </c>
      <c r="M163" s="932" t="s">
        <v>458</v>
      </c>
      <c r="N163" s="932"/>
      <c r="O163" s="978"/>
      <c r="P163" s="978"/>
      <c r="Q163" s="582"/>
      <c r="R163" s="779"/>
      <c r="S163" s="582"/>
      <c r="T163" s="1331"/>
      <c r="U163" s="1331"/>
      <c r="V163" s="678"/>
      <c r="W163" s="492"/>
      <c r="X163" s="1467"/>
      <c r="Y163" s="977"/>
      <c r="Z163" s="1551" t="s">
        <v>35</v>
      </c>
      <c r="AA163" s="1648"/>
      <c r="AB163" s="1648"/>
      <c r="AC163" s="1648"/>
      <c r="AD163" s="1649"/>
      <c r="AE163" s="490"/>
      <c r="AF163" s="530"/>
      <c r="AG163" s="917" t="s">
        <v>3</v>
      </c>
      <c r="AH163" s="932" t="s">
        <v>458</v>
      </c>
      <c r="AI163" s="932"/>
      <c r="AJ163" s="978"/>
      <c r="AK163" s="978"/>
      <c r="AL163" s="582"/>
      <c r="AM163" s="779"/>
      <c r="AN163" s="492"/>
      <c r="AO163" s="1773"/>
      <c r="AP163" s="531"/>
      <c r="AQ163" s="917" t="s">
        <v>3</v>
      </c>
      <c r="AR163" s="932" t="s">
        <v>458</v>
      </c>
      <c r="AS163" s="932"/>
      <c r="AT163" s="932"/>
      <c r="AU163" s="978"/>
      <c r="AV163" s="978"/>
      <c r="AW163" s="582"/>
      <c r="AX163" s="712"/>
      <c r="AY163" s="498"/>
      <c r="AZ163" s="1523"/>
      <c r="BA163" s="1398"/>
      <c r="BB163" s="1398"/>
      <c r="BC163" s="1388"/>
      <c r="BD163" s="1261"/>
      <c r="BE163" s="1261"/>
      <c r="BF163" s="1261"/>
      <c r="BG163" s="1261"/>
      <c r="BH163" s="1263"/>
    </row>
    <row r="164" spans="2:60" ht="15.75" customHeight="1">
      <c r="B164" s="1323"/>
      <c r="C164" s="1721"/>
      <c r="D164" s="977"/>
      <c r="E164" s="1650"/>
      <c r="F164" s="1411"/>
      <c r="G164" s="1411"/>
      <c r="H164" s="1411"/>
      <c r="I164" s="1651"/>
      <c r="J164" s="490"/>
      <c r="K164" s="530"/>
      <c r="L164" s="917" t="s">
        <v>3</v>
      </c>
      <c r="M164" s="938" t="s">
        <v>29</v>
      </c>
      <c r="N164" s="1580"/>
      <c r="O164" s="1581"/>
      <c r="P164" s="1586"/>
      <c r="Q164" s="582"/>
      <c r="R164" s="779"/>
      <c r="S164" s="582"/>
      <c r="T164" s="1331"/>
      <c r="U164" s="1332"/>
      <c r="V164" s="678"/>
      <c r="W164" s="492"/>
      <c r="X164" s="1467"/>
      <c r="Y164" s="977"/>
      <c r="Z164" s="1650"/>
      <c r="AA164" s="1411"/>
      <c r="AB164" s="1411"/>
      <c r="AC164" s="1411"/>
      <c r="AD164" s="1651"/>
      <c r="AE164" s="490"/>
      <c r="AF164" s="530"/>
      <c r="AG164" s="917" t="s">
        <v>3</v>
      </c>
      <c r="AH164" s="938" t="s">
        <v>29</v>
      </c>
      <c r="AI164" s="1580"/>
      <c r="AJ164" s="1581"/>
      <c r="AK164" s="1586"/>
      <c r="AL164" s="582"/>
      <c r="AM164" s="779"/>
      <c r="AN164" s="492"/>
      <c r="AO164" s="1773"/>
      <c r="AP164" s="531"/>
      <c r="AQ164" s="917" t="s">
        <v>3</v>
      </c>
      <c r="AR164" s="938" t="s">
        <v>29</v>
      </c>
      <c r="AS164" s="1580"/>
      <c r="AT164" s="1580"/>
      <c r="AU164" s="1581"/>
      <c r="AV164" s="1586"/>
      <c r="AW164" s="582"/>
      <c r="AX164" s="712"/>
      <c r="AY164" s="498"/>
      <c r="AZ164" s="1523"/>
      <c r="BA164" s="1398"/>
      <c r="BB164" s="1398"/>
      <c r="BC164" s="1388"/>
      <c r="BD164" s="1261"/>
      <c r="BE164" s="1261"/>
      <c r="BF164" s="1261"/>
      <c r="BG164" s="1261"/>
      <c r="BH164" s="1263"/>
    </row>
    <row r="165" spans="2:60" ht="19.5" customHeight="1">
      <c r="B165" s="1323"/>
      <c r="C165" s="1721"/>
      <c r="D165" s="977"/>
      <c r="E165" s="1554"/>
      <c r="F165" s="1555"/>
      <c r="G165" s="1555"/>
      <c r="H165" s="1555"/>
      <c r="I165" s="1556"/>
      <c r="J165" s="490"/>
      <c r="K165" s="19" t="s">
        <v>2</v>
      </c>
      <c r="L165" s="925" t="s">
        <v>387</v>
      </c>
      <c r="M165" s="512"/>
      <c r="O165" s="582"/>
      <c r="P165" s="934"/>
      <c r="Q165" s="582"/>
      <c r="R165" s="779"/>
      <c r="S165" s="582"/>
      <c r="T165" s="1540"/>
      <c r="U165" s="1541"/>
      <c r="V165" s="678"/>
      <c r="W165" s="492">
        <f>IF(K165="☑",1,0)</f>
        <v>1</v>
      </c>
      <c r="X165" s="1467"/>
      <c r="Y165" s="977"/>
      <c r="Z165" s="1554"/>
      <c r="AA165" s="1555"/>
      <c r="AB165" s="1555"/>
      <c r="AC165" s="1555"/>
      <c r="AD165" s="1556"/>
      <c r="AE165" s="490"/>
      <c r="AF165" s="19" t="s">
        <v>3</v>
      </c>
      <c r="AG165" s="925" t="s">
        <v>387</v>
      </c>
      <c r="AH165" s="512"/>
      <c r="AI165" s="379"/>
      <c r="AJ165" s="582"/>
      <c r="AK165" s="934"/>
      <c r="AL165" s="582"/>
      <c r="AM165" s="779"/>
      <c r="AN165" s="492">
        <f>IF(AF165="☑",1,0)</f>
        <v>0</v>
      </c>
      <c r="AO165" s="1773"/>
      <c r="AP165" s="311" t="s">
        <v>3</v>
      </c>
      <c r="AQ165" s="925" t="s">
        <v>387</v>
      </c>
      <c r="AR165" s="512"/>
      <c r="AS165" s="379"/>
      <c r="AT165" s="379"/>
      <c r="AU165" s="582"/>
      <c r="AV165" s="934"/>
      <c r="AW165" s="582"/>
      <c r="AX165" s="712"/>
      <c r="AY165" s="498">
        <f>IF(AP165="☑",1,0)</f>
        <v>0</v>
      </c>
      <c r="AZ165" s="1523"/>
      <c r="BA165" s="1398"/>
      <c r="BB165" s="1398"/>
      <c r="BC165" s="1388"/>
      <c r="BD165" s="1261"/>
      <c r="BE165" s="1261"/>
      <c r="BF165" s="1261"/>
      <c r="BG165" s="1261"/>
      <c r="BH165" s="1263"/>
    </row>
    <row r="166" spans="2:60" ht="15.75" customHeight="1">
      <c r="B166" s="1323"/>
      <c r="C166" s="1721"/>
      <c r="D166" s="977"/>
      <c r="E166" s="651"/>
      <c r="F166" s="651"/>
      <c r="G166" s="651"/>
      <c r="H166" s="651"/>
      <c r="I166" s="651"/>
      <c r="J166" s="490"/>
      <c r="K166" s="746"/>
      <c r="L166" s="911" t="s">
        <v>343</v>
      </c>
      <c r="M166" s="972"/>
      <c r="O166" s="582"/>
      <c r="P166" s="934"/>
      <c r="Q166" s="582"/>
      <c r="R166" s="779"/>
      <c r="S166" s="582"/>
      <c r="T166" s="1331"/>
      <c r="U166" s="1332"/>
      <c r="V166" s="678"/>
      <c r="W166" s="492"/>
      <c r="X166" s="1467"/>
      <c r="Y166" s="977"/>
      <c r="Z166" s="651"/>
      <c r="AA166" s="651"/>
      <c r="AB166" s="651"/>
      <c r="AC166" s="651"/>
      <c r="AD166" s="651"/>
      <c r="AE166" s="490"/>
      <c r="AF166" s="746"/>
      <c r="AG166" s="911" t="s">
        <v>343</v>
      </c>
      <c r="AH166" s="972"/>
      <c r="AI166" s="379"/>
      <c r="AJ166" s="582"/>
      <c r="AK166" s="934"/>
      <c r="AL166" s="582"/>
      <c r="AM166" s="779"/>
      <c r="AN166" s="492"/>
      <c r="AO166" s="1773"/>
      <c r="AP166" s="891"/>
      <c r="AQ166" s="911" t="s">
        <v>343</v>
      </c>
      <c r="AR166" s="972"/>
      <c r="AS166" s="379"/>
      <c r="AT166" s="379"/>
      <c r="AU166" s="582"/>
      <c r="AV166" s="934"/>
      <c r="AW166" s="582"/>
      <c r="AX166" s="712"/>
      <c r="AY166" s="498"/>
      <c r="AZ166" s="1523"/>
      <c r="BA166" s="1398"/>
      <c r="BB166" s="1398"/>
      <c r="BC166" s="1388"/>
      <c r="BD166" s="1261"/>
      <c r="BE166" s="1261"/>
      <c r="BF166" s="1261"/>
      <c r="BG166" s="1261"/>
      <c r="BH166" s="1263"/>
    </row>
    <row r="167" spans="2:60" ht="15.75" customHeight="1">
      <c r="B167" s="1323"/>
      <c r="C167" s="1721"/>
      <c r="D167" s="645"/>
      <c r="E167" s="651"/>
      <c r="F167" s="651"/>
      <c r="G167" s="651"/>
      <c r="H167" s="651"/>
      <c r="I167" s="651"/>
      <c r="J167" s="490"/>
      <c r="K167" s="746"/>
      <c r="L167" s="917" t="s">
        <v>3</v>
      </c>
      <c r="M167" s="979" t="s">
        <v>344</v>
      </c>
      <c r="N167" s="932"/>
      <c r="O167" s="978"/>
      <c r="P167" s="978"/>
      <c r="Q167" s="582"/>
      <c r="R167" s="779"/>
      <c r="S167" s="582"/>
      <c r="T167" s="1331"/>
      <c r="U167" s="1332"/>
      <c r="V167" s="678"/>
      <c r="W167" s="639"/>
      <c r="X167" s="1467"/>
      <c r="Y167" s="645"/>
      <c r="Z167" s="651"/>
      <c r="AA167" s="651"/>
      <c r="AB167" s="651"/>
      <c r="AC167" s="651"/>
      <c r="AD167" s="651"/>
      <c r="AE167" s="490"/>
      <c r="AF167" s="746"/>
      <c r="AG167" s="917" t="s">
        <v>3</v>
      </c>
      <c r="AH167" s="979" t="s">
        <v>344</v>
      </c>
      <c r="AI167" s="932"/>
      <c r="AJ167" s="978"/>
      <c r="AK167" s="978"/>
      <c r="AL167" s="582"/>
      <c r="AM167" s="779"/>
      <c r="AN167" s="639"/>
      <c r="AO167" s="1773"/>
      <c r="AP167" s="891"/>
      <c r="AQ167" s="917" t="s">
        <v>3</v>
      </c>
      <c r="AR167" s="979" t="s">
        <v>344</v>
      </c>
      <c r="AS167" s="932"/>
      <c r="AT167" s="932"/>
      <c r="AU167" s="978"/>
      <c r="AV167" s="978"/>
      <c r="AW167" s="582"/>
      <c r="AX167" s="712"/>
      <c r="AY167" s="745"/>
      <c r="AZ167" s="1523"/>
      <c r="BA167" s="1398"/>
      <c r="BB167" s="1398"/>
      <c r="BC167" s="1388"/>
      <c r="BD167" s="1261"/>
      <c r="BE167" s="1261"/>
      <c r="BF167" s="1261"/>
      <c r="BG167" s="1261"/>
      <c r="BH167" s="1263"/>
    </row>
    <row r="168" spans="2:60" ht="15.75" customHeight="1">
      <c r="B168" s="1323"/>
      <c r="C168" s="1721"/>
      <c r="D168" s="980"/>
      <c r="E168" s="651"/>
      <c r="F168" s="651"/>
      <c r="G168" s="651"/>
      <c r="H168" s="651"/>
      <c r="I168" s="651"/>
      <c r="J168" s="490"/>
      <c r="K168" s="746"/>
      <c r="L168" s="917" t="s">
        <v>3</v>
      </c>
      <c r="M168" s="979" t="s">
        <v>30</v>
      </c>
      <c r="N168" s="932"/>
      <c r="O168" s="978"/>
      <c r="P168" s="978"/>
      <c r="Q168" s="582"/>
      <c r="R168" s="779"/>
      <c r="S168" s="582"/>
      <c r="T168" s="1331"/>
      <c r="U168" s="1332"/>
      <c r="V168" s="678"/>
      <c r="W168" s="492"/>
      <c r="X168" s="1467"/>
      <c r="Y168" s="980"/>
      <c r="Z168" s="651"/>
      <c r="AA168" s="651"/>
      <c r="AB168" s="651"/>
      <c r="AC168" s="651"/>
      <c r="AD168" s="651"/>
      <c r="AE168" s="490"/>
      <c r="AF168" s="746"/>
      <c r="AG168" s="917" t="s">
        <v>3</v>
      </c>
      <c r="AH168" s="979" t="s">
        <v>30</v>
      </c>
      <c r="AI168" s="932"/>
      <c r="AJ168" s="978"/>
      <c r="AK168" s="978"/>
      <c r="AL168" s="582"/>
      <c r="AM168" s="779"/>
      <c r="AN168" s="492"/>
      <c r="AO168" s="1773"/>
      <c r="AP168" s="891"/>
      <c r="AQ168" s="917" t="s">
        <v>3</v>
      </c>
      <c r="AR168" s="979" t="s">
        <v>30</v>
      </c>
      <c r="AS168" s="932"/>
      <c r="AT168" s="932"/>
      <c r="AU168" s="978"/>
      <c r="AV168" s="978"/>
      <c r="AW168" s="582"/>
      <c r="AX168" s="712"/>
      <c r="AY168" s="498"/>
      <c r="AZ168" s="1523"/>
      <c r="BA168" s="1398"/>
      <c r="BB168" s="1398"/>
      <c r="BC168" s="1388"/>
      <c r="BD168" s="1261"/>
      <c r="BE168" s="1261"/>
      <c r="BF168" s="1261"/>
      <c r="BG168" s="1261"/>
      <c r="BH168" s="1263"/>
    </row>
    <row r="169" spans="2:60" ht="15.75" customHeight="1">
      <c r="B169" s="1323"/>
      <c r="C169" s="1721"/>
      <c r="D169" s="980"/>
      <c r="E169" s="651"/>
      <c r="F169" s="651"/>
      <c r="G169" s="651"/>
      <c r="H169" s="651"/>
      <c r="I169" s="651"/>
      <c r="J169" s="490"/>
      <c r="K169" s="746"/>
      <c r="L169" s="917" t="s">
        <v>3</v>
      </c>
      <c r="M169" s="979" t="s">
        <v>458</v>
      </c>
      <c r="N169" s="932"/>
      <c r="O169" s="978"/>
      <c r="P169" s="978"/>
      <c r="Q169" s="582"/>
      <c r="R169" s="779"/>
      <c r="S169" s="582"/>
      <c r="T169" s="1297"/>
      <c r="U169" s="1298"/>
      <c r="V169" s="678"/>
      <c r="W169" s="492"/>
      <c r="X169" s="1467"/>
      <c r="Y169" s="980"/>
      <c r="Z169" s="651"/>
      <c r="AA169" s="651"/>
      <c r="AB169" s="651"/>
      <c r="AC169" s="651"/>
      <c r="AD169" s="651"/>
      <c r="AE169" s="490"/>
      <c r="AF169" s="746"/>
      <c r="AG169" s="917" t="s">
        <v>3</v>
      </c>
      <c r="AH169" s="979" t="s">
        <v>458</v>
      </c>
      <c r="AI169" s="932"/>
      <c r="AJ169" s="978"/>
      <c r="AK169" s="978"/>
      <c r="AL169" s="582"/>
      <c r="AM169" s="779"/>
      <c r="AN169" s="492"/>
      <c r="AO169" s="1773"/>
      <c r="AP169" s="891"/>
      <c r="AQ169" s="917" t="s">
        <v>3</v>
      </c>
      <c r="AR169" s="979" t="s">
        <v>458</v>
      </c>
      <c r="AS169" s="932"/>
      <c r="AT169" s="932"/>
      <c r="AU169" s="978"/>
      <c r="AV169" s="978"/>
      <c r="AW169" s="582"/>
      <c r="AX169" s="712"/>
      <c r="AY169" s="498"/>
      <c r="AZ169" s="1523"/>
      <c r="BA169" s="1398"/>
      <c r="BB169" s="1398"/>
      <c r="BC169" s="1388"/>
      <c r="BD169" s="1261"/>
      <c r="BE169" s="1261"/>
      <c r="BF169" s="1261"/>
      <c r="BG169" s="1261"/>
      <c r="BH169" s="1263"/>
    </row>
    <row r="170" spans="2:60" ht="15.75" customHeight="1">
      <c r="B170" s="1323"/>
      <c r="C170" s="1721"/>
      <c r="D170" s="977"/>
      <c r="E170" s="490"/>
      <c r="F170" s="490"/>
      <c r="G170" s="490"/>
      <c r="H170" s="490"/>
      <c r="I170" s="490"/>
      <c r="J170" s="490"/>
      <c r="K170" s="746"/>
      <c r="L170" s="917" t="s">
        <v>3</v>
      </c>
      <c r="M170" s="981" t="s">
        <v>436</v>
      </c>
      <c r="N170" s="1580"/>
      <c r="O170" s="1581"/>
      <c r="P170" s="1586"/>
      <c r="Q170" s="582"/>
      <c r="R170" s="779"/>
      <c r="S170" s="582"/>
      <c r="T170" s="1331"/>
      <c r="U170" s="1332"/>
      <c r="V170" s="678"/>
      <c r="W170" s="492"/>
      <c r="X170" s="1467"/>
      <c r="Y170" s="977"/>
      <c r="Z170" s="490"/>
      <c r="AA170" s="490"/>
      <c r="AB170" s="490"/>
      <c r="AC170" s="490"/>
      <c r="AD170" s="490"/>
      <c r="AE170" s="490"/>
      <c r="AF170" s="746"/>
      <c r="AG170" s="917" t="s">
        <v>3</v>
      </c>
      <c r="AH170" s="981" t="s">
        <v>436</v>
      </c>
      <c r="AI170" s="1580"/>
      <c r="AJ170" s="1581"/>
      <c r="AK170" s="1586"/>
      <c r="AL170" s="582"/>
      <c r="AM170" s="779"/>
      <c r="AN170" s="492"/>
      <c r="AO170" s="1773"/>
      <c r="AP170" s="891"/>
      <c r="AQ170" s="917" t="s">
        <v>3</v>
      </c>
      <c r="AR170" s="981" t="s">
        <v>436</v>
      </c>
      <c r="AS170" s="1580"/>
      <c r="AT170" s="1580"/>
      <c r="AU170" s="1581"/>
      <c r="AV170" s="1586"/>
      <c r="AW170" s="582"/>
      <c r="AX170" s="712"/>
      <c r="AY170" s="498"/>
      <c r="AZ170" s="1523"/>
      <c r="BA170" s="1398"/>
      <c r="BB170" s="1398"/>
      <c r="BC170" s="1388"/>
      <c r="BD170" s="1261"/>
      <c r="BE170" s="1261"/>
      <c r="BF170" s="1261"/>
      <c r="BG170" s="1261"/>
      <c r="BH170" s="1263"/>
    </row>
    <row r="171" spans="2:60" ht="18.95" customHeight="1">
      <c r="B171" s="1323"/>
      <c r="C171" s="1721"/>
      <c r="D171" s="977"/>
      <c r="E171" s="642"/>
      <c r="F171" s="580"/>
      <c r="G171" s="580"/>
      <c r="H171" s="580"/>
      <c r="I171" s="580"/>
      <c r="J171" s="490"/>
      <c r="K171" s="19" t="s">
        <v>2</v>
      </c>
      <c r="L171" s="925" t="s">
        <v>385</v>
      </c>
      <c r="M171" s="512"/>
      <c r="N171" s="377"/>
      <c r="O171" s="982"/>
      <c r="P171" s="983"/>
      <c r="Q171" s="582"/>
      <c r="R171" s="779"/>
      <c r="S171" s="582"/>
      <c r="T171" s="1331"/>
      <c r="U171" s="1332"/>
      <c r="V171" s="678"/>
      <c r="W171" s="492">
        <f>IF(K171="☑",1,0)</f>
        <v>1</v>
      </c>
      <c r="X171" s="1467"/>
      <c r="Y171" s="977"/>
      <c r="Z171" s="642"/>
      <c r="AA171" s="580"/>
      <c r="AB171" s="580"/>
      <c r="AC171" s="580"/>
      <c r="AD171" s="580"/>
      <c r="AE171" s="490"/>
      <c r="AF171" s="19" t="s">
        <v>3</v>
      </c>
      <c r="AG171" s="925" t="s">
        <v>385</v>
      </c>
      <c r="AH171" s="512"/>
      <c r="AI171" s="377"/>
      <c r="AJ171" s="982"/>
      <c r="AK171" s="983"/>
      <c r="AL171" s="582"/>
      <c r="AM171" s="779"/>
      <c r="AN171" s="492">
        <f>IF(AF171="☑",1,0)</f>
        <v>0</v>
      </c>
      <c r="AO171" s="1773"/>
      <c r="AP171" s="311" t="s">
        <v>3</v>
      </c>
      <c r="AQ171" s="925" t="s">
        <v>385</v>
      </c>
      <c r="AR171" s="512"/>
      <c r="AS171" s="377"/>
      <c r="AT171" s="377"/>
      <c r="AU171" s="982"/>
      <c r="AV171" s="983"/>
      <c r="AW171" s="582"/>
      <c r="AX171" s="712"/>
      <c r="AY171" s="498">
        <f>IF(AP171="☑",1,0)</f>
        <v>0</v>
      </c>
      <c r="AZ171" s="1523"/>
      <c r="BA171" s="1398"/>
      <c r="BB171" s="1398"/>
      <c r="BC171" s="1388"/>
      <c r="BD171" s="1261"/>
      <c r="BE171" s="1261"/>
      <c r="BF171" s="1261"/>
      <c r="BG171" s="1261"/>
      <c r="BH171" s="1263"/>
    </row>
    <row r="172" spans="2:60" ht="15.75" customHeight="1">
      <c r="B172" s="1323"/>
      <c r="C172" s="1721"/>
      <c r="D172" s="977"/>
      <c r="E172" s="580"/>
      <c r="F172" s="580"/>
      <c r="G172" s="580"/>
      <c r="H172" s="580"/>
      <c r="I172" s="580"/>
      <c r="J172" s="490"/>
      <c r="K172" s="746"/>
      <c r="L172" s="917" t="s">
        <v>3</v>
      </c>
      <c r="M172" s="932" t="s">
        <v>345</v>
      </c>
      <c r="N172" s="377"/>
      <c r="O172" s="982"/>
      <c r="P172" s="983"/>
      <c r="Q172" s="582"/>
      <c r="R172" s="517"/>
      <c r="S172" s="582"/>
      <c r="T172" s="1331"/>
      <c r="U172" s="1332"/>
      <c r="V172" s="678"/>
      <c r="W172" s="492"/>
      <c r="X172" s="1467"/>
      <c r="Y172" s="977"/>
      <c r="Z172" s="580"/>
      <c r="AA172" s="580"/>
      <c r="AB172" s="580"/>
      <c r="AC172" s="580"/>
      <c r="AD172" s="580"/>
      <c r="AE172" s="490"/>
      <c r="AF172" s="746"/>
      <c r="AG172" s="917" t="s">
        <v>3</v>
      </c>
      <c r="AH172" s="932" t="s">
        <v>345</v>
      </c>
      <c r="AI172" s="377"/>
      <c r="AJ172" s="982"/>
      <c r="AK172" s="983"/>
      <c r="AL172" s="582"/>
      <c r="AM172" s="517"/>
      <c r="AN172" s="492"/>
      <c r="AO172" s="1773"/>
      <c r="AP172" s="891"/>
      <c r="AQ172" s="917" t="s">
        <v>3</v>
      </c>
      <c r="AR172" s="932" t="s">
        <v>345</v>
      </c>
      <c r="AS172" s="377"/>
      <c r="AT172" s="377"/>
      <c r="AU172" s="982"/>
      <c r="AV172" s="983"/>
      <c r="AW172" s="582"/>
      <c r="AX172" s="678"/>
      <c r="AY172" s="498"/>
      <c r="AZ172" s="1523"/>
      <c r="BA172" s="1398"/>
      <c r="BB172" s="1398"/>
      <c r="BC172" s="1388"/>
      <c r="BD172" s="1261"/>
      <c r="BE172" s="1261"/>
      <c r="BF172" s="1261"/>
      <c r="BG172" s="1261"/>
      <c r="BH172" s="1263"/>
    </row>
    <row r="173" spans="2:60" ht="10.5" customHeight="1">
      <c r="B173" s="1323"/>
      <c r="C173" s="1721"/>
      <c r="D173" s="977"/>
      <c r="E173" s="580"/>
      <c r="F173" s="580"/>
      <c r="G173" s="580"/>
      <c r="H173" s="580"/>
      <c r="I173" s="580"/>
      <c r="J173" s="490"/>
      <c r="K173" s="746"/>
      <c r="L173" s="984"/>
      <c r="M173" s="939"/>
      <c r="N173" s="377"/>
      <c r="O173" s="982"/>
      <c r="P173" s="983"/>
      <c r="Q173" s="582"/>
      <c r="R173" s="582"/>
      <c r="S173" s="582"/>
      <c r="T173" s="914"/>
      <c r="U173" s="915"/>
      <c r="V173" s="678"/>
      <c r="W173" s="492"/>
      <c r="X173" s="1467"/>
      <c r="Y173" s="977"/>
      <c r="Z173" s="580"/>
      <c r="AA173" s="580"/>
      <c r="AB173" s="580"/>
      <c r="AC173" s="580"/>
      <c r="AD173" s="580"/>
      <c r="AE173" s="490"/>
      <c r="AF173" s="746"/>
      <c r="AG173" s="984"/>
      <c r="AH173" s="939"/>
      <c r="AI173" s="377"/>
      <c r="AJ173" s="982"/>
      <c r="AK173" s="983"/>
      <c r="AL173" s="582"/>
      <c r="AM173" s="582"/>
      <c r="AN173" s="492"/>
      <c r="AO173" s="1773"/>
      <c r="AP173" s="891"/>
      <c r="AQ173" s="967"/>
      <c r="AR173" s="533"/>
      <c r="AS173" s="533"/>
      <c r="AT173" s="533"/>
      <c r="AU173" s="531"/>
      <c r="AV173" s="534"/>
      <c r="AW173" s="575"/>
      <c r="AX173" s="606"/>
      <c r="AY173" s="498"/>
      <c r="AZ173" s="1523"/>
      <c r="BA173" s="1398"/>
      <c r="BB173" s="1398"/>
      <c r="BC173" s="1388"/>
      <c r="BD173" s="1261"/>
      <c r="BE173" s="1261"/>
      <c r="BF173" s="1261"/>
      <c r="BG173" s="1261"/>
      <c r="BH173" s="1263"/>
    </row>
    <row r="174" spans="2:60" ht="19.5" customHeight="1">
      <c r="B174" s="1323"/>
      <c r="C174" s="1721"/>
      <c r="D174" s="645"/>
      <c r="E174" s="642"/>
      <c r="F174" s="651"/>
      <c r="G174" s="651"/>
      <c r="H174" s="651"/>
      <c r="I174" s="651"/>
      <c r="J174" s="490"/>
      <c r="K174" s="647" t="s">
        <v>22</v>
      </c>
      <c r="L174" s="891"/>
      <c r="M174" s="532"/>
      <c r="N174" s="533"/>
      <c r="O174" s="531"/>
      <c r="P174" s="534"/>
      <c r="Q174" s="534"/>
      <c r="R174" s="534"/>
      <c r="S174" s="534"/>
      <c r="T174" s="534"/>
      <c r="U174" s="534"/>
      <c r="V174" s="782" t="str">
        <f>IF(ISNUMBER(U175),"","該当する取組状況を選択してください")</f>
        <v/>
      </c>
      <c r="W174" s="747"/>
      <c r="X174" s="1467"/>
      <c r="Y174" s="645"/>
      <c r="Z174" s="642"/>
      <c r="AA174" s="651"/>
      <c r="AB174" s="651"/>
      <c r="AC174" s="651"/>
      <c r="AD174" s="651"/>
      <c r="AE174" s="490"/>
      <c r="AF174" s="647" t="s">
        <v>22</v>
      </c>
      <c r="AG174" s="891"/>
      <c r="AH174" s="532"/>
      <c r="AI174" s="533"/>
      <c r="AJ174" s="531"/>
      <c r="AK174" s="534"/>
      <c r="AL174" s="534"/>
      <c r="AM174" s="535" t="str">
        <f>IF(ISNUMBER(AM175),"","該当する取組状況等を選択してください")</f>
        <v/>
      </c>
      <c r="AN174" s="747"/>
      <c r="AO174" s="1773"/>
      <c r="AP174" s="648" t="s">
        <v>22</v>
      </c>
      <c r="AQ174" s="891"/>
      <c r="AR174" s="532"/>
      <c r="AS174" s="533"/>
      <c r="AT174" s="533"/>
      <c r="AU174" s="531"/>
      <c r="AV174" s="534"/>
      <c r="AW174" s="534"/>
      <c r="AX174" s="535" t="str">
        <f>IF(ISNUMBER(AX175),"","該当する取組状況等を選択してください")</f>
        <v>該当する取組状況等を選択してください</v>
      </c>
      <c r="AY174" s="761"/>
      <c r="AZ174" s="1523"/>
      <c r="BA174" s="1398"/>
      <c r="BB174" s="1398"/>
      <c r="BC174" s="1388"/>
      <c r="BD174" s="1261"/>
      <c r="BE174" s="1261"/>
      <c r="BF174" s="1261"/>
      <c r="BG174" s="1261"/>
      <c r="BH174" s="1263"/>
    </row>
    <row r="175" spans="2:60" ht="37.5" customHeight="1">
      <c r="B175" s="1323"/>
      <c r="C175" s="1721"/>
      <c r="D175" s="980"/>
      <c r="E175" s="651"/>
      <c r="F175" s="651"/>
      <c r="G175" s="651"/>
      <c r="H175" s="651"/>
      <c r="I175" s="651"/>
      <c r="J175" s="490"/>
      <c r="K175" s="746"/>
      <c r="L175" s="1270"/>
      <c r="M175" s="1270"/>
      <c r="N175" s="1270"/>
      <c r="O175" s="1270"/>
      <c r="P175" s="1270"/>
      <c r="Q175" s="534"/>
      <c r="R175" s="534"/>
      <c r="S175" s="534"/>
      <c r="T175" s="534"/>
      <c r="U175" s="1312">
        <f>IF(K152="☑",0,IF(W175=0,"-",IF(W175=4,5,IF(W175&gt;=2,3,0))))</f>
        <v>5</v>
      </c>
      <c r="V175" s="1313"/>
      <c r="W175" s="716">
        <f>SUM(W154:W171)</f>
        <v>4</v>
      </c>
      <c r="X175" s="1467"/>
      <c r="Y175" s="980"/>
      <c r="Z175" s="651"/>
      <c r="AA175" s="651"/>
      <c r="AB175" s="651"/>
      <c r="AC175" s="651"/>
      <c r="AD175" s="651"/>
      <c r="AE175" s="490"/>
      <c r="AF175" s="746"/>
      <c r="AG175" s="1270"/>
      <c r="AH175" s="1270"/>
      <c r="AI175" s="1270"/>
      <c r="AJ175" s="1270"/>
      <c r="AK175" s="1270"/>
      <c r="AL175" s="534"/>
      <c r="AM175" s="872">
        <f>IF(AF151="☑",U175,IF(AF152="☑",0,IF(AN175=0,"-",IF(AN175=4,5,IF(AN175&gt;=2,3,0)))))</f>
        <v>5</v>
      </c>
      <c r="AN175" s="716">
        <f>SUM(AN154:AN171)</f>
        <v>0</v>
      </c>
      <c r="AO175" s="1773"/>
      <c r="AP175" s="891"/>
      <c r="AQ175" s="1270"/>
      <c r="AR175" s="1270"/>
      <c r="AS175" s="1270"/>
      <c r="AT175" s="1270"/>
      <c r="AU175" s="1270"/>
      <c r="AV175" s="1270"/>
      <c r="AW175" s="534"/>
      <c r="AX175" s="870" t="str">
        <f>IF(AP151="☑",U175,IF(AS151="☑",AM175,IF(AP152="☑",0,IF(AY175=0,"-",IF(AY175=4,5,IF(AY175&gt;=2,3,0))))))</f>
        <v>-</v>
      </c>
      <c r="AY175" s="946">
        <f>SUM(AY153:AY172)</f>
        <v>0</v>
      </c>
      <c r="AZ175" s="1523"/>
      <c r="BA175" s="1398"/>
      <c r="BB175" s="1398"/>
      <c r="BC175" s="783"/>
      <c r="BD175" s="985"/>
      <c r="BE175" s="985"/>
      <c r="BF175" s="985"/>
      <c r="BG175" s="985"/>
      <c r="BH175" s="784"/>
    </row>
    <row r="176" spans="2:60" ht="16.5" customHeight="1" thickBot="1">
      <c r="B176" s="1323"/>
      <c r="C176" s="1721"/>
      <c r="D176" s="748"/>
      <c r="E176" s="748"/>
      <c r="F176" s="748"/>
      <c r="G176" s="748"/>
      <c r="H176" s="748"/>
      <c r="I176" s="748"/>
      <c r="J176" s="748"/>
      <c r="K176" s="785"/>
      <c r="L176" s="766"/>
      <c r="M176" s="693"/>
      <c r="N176" s="693"/>
      <c r="O176" s="693"/>
      <c r="P176" s="693"/>
      <c r="Q176" s="693"/>
      <c r="R176" s="693"/>
      <c r="S176" s="693"/>
      <c r="T176" s="693"/>
      <c r="U176" s="543"/>
      <c r="V176" s="482" t="s">
        <v>1</v>
      </c>
      <c r="W176" s="659"/>
      <c r="X176" s="1467"/>
      <c r="Y176" s="748"/>
      <c r="Z176" s="748"/>
      <c r="AA176" s="748"/>
      <c r="AB176" s="748"/>
      <c r="AC176" s="748"/>
      <c r="AD176" s="748"/>
      <c r="AE176" s="748"/>
      <c r="AF176" s="785"/>
      <c r="AG176" s="766"/>
      <c r="AH176" s="693"/>
      <c r="AI176" s="693"/>
      <c r="AJ176" s="693"/>
      <c r="AK176" s="693"/>
      <c r="AL176" s="693"/>
      <c r="AM176" s="546" t="s">
        <v>1</v>
      </c>
      <c r="AN176" s="767"/>
      <c r="AO176" s="1778"/>
      <c r="AP176" s="766"/>
      <c r="AQ176" s="766"/>
      <c r="AR176" s="693"/>
      <c r="AS176" s="693"/>
      <c r="AT176" s="693"/>
      <c r="AU176" s="693"/>
      <c r="AV176" s="693"/>
      <c r="AW176" s="693"/>
      <c r="AX176" s="546" t="s">
        <v>1</v>
      </c>
      <c r="AY176" s="767"/>
      <c r="AZ176" s="1824"/>
      <c r="BA176" s="1512"/>
      <c r="BB176" s="1512"/>
      <c r="BC176" s="786"/>
      <c r="BD176" s="379"/>
      <c r="BE176" s="379"/>
      <c r="BF176" s="379"/>
      <c r="BG176" s="1089"/>
      <c r="BH176" s="787"/>
    </row>
    <row r="177" spans="2:60" ht="28.5" customHeight="1">
      <c r="B177" s="1323"/>
      <c r="C177" s="1754" t="s">
        <v>13</v>
      </c>
      <c r="D177" s="1768" t="s">
        <v>319</v>
      </c>
      <c r="E177" s="1693"/>
      <c r="F177" s="1693"/>
      <c r="G177" s="1693"/>
      <c r="H177" s="1693"/>
      <c r="I177" s="1693"/>
      <c r="J177" s="1693"/>
      <c r="K177" s="788"/>
      <c r="L177" s="490"/>
      <c r="M177" s="490"/>
      <c r="N177" s="490"/>
      <c r="O177" s="490"/>
      <c r="P177" s="490"/>
      <c r="Q177" s="490"/>
      <c r="R177" s="490"/>
      <c r="S177" s="551"/>
      <c r="T177" s="490"/>
      <c r="U177" s="490"/>
      <c r="V177" s="552"/>
      <c r="W177" s="492"/>
      <c r="X177" s="1466" t="s">
        <v>13</v>
      </c>
      <c r="Y177" s="1301" t="s">
        <v>319</v>
      </c>
      <c r="Z177" s="1691"/>
      <c r="AA177" s="1691"/>
      <c r="AB177" s="1691"/>
      <c r="AC177" s="1691"/>
      <c r="AD177" s="1691"/>
      <c r="AE177" s="1692"/>
      <c r="AF177" s="34" t="s">
        <v>2</v>
      </c>
      <c r="AG177" s="553" t="s">
        <v>36</v>
      </c>
      <c r="AH177" s="490"/>
      <c r="AI177" s="490"/>
      <c r="AJ177" s="490"/>
      <c r="AK177" s="490"/>
      <c r="AL177" s="490"/>
      <c r="AM177" s="490"/>
      <c r="AN177" s="492"/>
      <c r="AO177" s="1672" t="s">
        <v>78</v>
      </c>
      <c r="AP177" s="947" t="s">
        <v>3</v>
      </c>
      <c r="AQ177" s="948" t="s">
        <v>50</v>
      </c>
      <c r="AR177" s="949"/>
      <c r="AS177" s="309" t="s">
        <v>3</v>
      </c>
      <c r="AT177" s="556" t="s">
        <v>642</v>
      </c>
      <c r="AU177" s="949"/>
      <c r="AV177" s="950"/>
      <c r="AW177" s="753"/>
      <c r="AX177" s="754"/>
      <c r="AY177" s="1171">
        <f>IF(AND(AP177="□",AS177="□"),1,IF(AND(AP177="☑",AS177="☑"),5,IF(AND(AS177="☑",AF177="☑"),2,IF(AND(AS177="☑",AF177="□"),3,IF(AP177="☑",4,5)))))</f>
        <v>1</v>
      </c>
      <c r="AZ177" s="770"/>
      <c r="BA177" s="770"/>
      <c r="BB177" s="755"/>
      <c r="BC177" s="561" t="s">
        <v>666</v>
      </c>
      <c r="BD177" s="600"/>
      <c r="BE177" s="600"/>
      <c r="BF177" s="789"/>
      <c r="BG177" s="1087"/>
      <c r="BH177" s="673"/>
    </row>
    <row r="178" spans="2:60" ht="28.5" customHeight="1">
      <c r="B178" s="1323"/>
      <c r="C178" s="1721"/>
      <c r="D178" s="1693"/>
      <c r="E178" s="1693"/>
      <c r="F178" s="1693"/>
      <c r="G178" s="1693"/>
      <c r="H178" s="1693"/>
      <c r="I178" s="1693"/>
      <c r="J178" s="1693"/>
      <c r="K178" s="33" t="s">
        <v>3</v>
      </c>
      <c r="L178" s="738" t="str">
        <f>IF(OR($I$13="金の認定【新規】",$I$13="金の認定【３年ごとの更新】"),"取組無し / 添付資料（取組のわかる資料）無し　（初回/3年ごと更新時のみ　※添付資料無しは採点対象外）","取組無し")</f>
        <v>取組無し</v>
      </c>
      <c r="M178" s="740"/>
      <c r="N178" s="740"/>
      <c r="O178" s="740"/>
      <c r="P178" s="740"/>
      <c r="Q178" s="740"/>
      <c r="R178" s="740"/>
      <c r="S178" s="740"/>
      <c r="T178" s="740"/>
      <c r="U178" s="740"/>
      <c r="V178" s="741"/>
      <c r="W178" s="492"/>
      <c r="X178" s="1467"/>
      <c r="Y178" s="1693"/>
      <c r="Z178" s="1693"/>
      <c r="AA178" s="1693"/>
      <c r="AB178" s="1693"/>
      <c r="AC178" s="1693"/>
      <c r="AD178" s="1693"/>
      <c r="AE178" s="1694"/>
      <c r="AF178" s="35" t="s">
        <v>3</v>
      </c>
      <c r="AG178" s="776" t="str">
        <f>IF(OR($L$13="金の認定【新規】",$L$13="金の認定【３年ごとの更新】"),"取組無し / 添付資料（取組のわかる資料）無し　（初回/3年ごと更新時のみ　※添付資料無しは採点対象外）","取組無し")</f>
        <v>取組無し</v>
      </c>
      <c r="AH178" s="740"/>
      <c r="AI178" s="740"/>
      <c r="AJ178" s="740"/>
      <c r="AK178" s="740"/>
      <c r="AL178" s="740"/>
      <c r="AM178" s="740"/>
      <c r="AN178" s="492"/>
      <c r="AO178" s="1773"/>
      <c r="AP178" s="35" t="s">
        <v>3</v>
      </c>
      <c r="AQ178" s="776" t="str">
        <f>IF(OR($L$13="金の認定【新規】",$L$13="金の認定【３年ごとの更新】"),"取組無し / 添付資料（取組のわかる資料）無し　（初回/3年ごと更新時のみ　※添付資料無しは採点対象外）","取組無し")</f>
        <v>取組無し</v>
      </c>
      <c r="AR178" s="740"/>
      <c r="AS178" s="740"/>
      <c r="AT178" s="740"/>
      <c r="AU178" s="740"/>
      <c r="AV178" s="740"/>
      <c r="AW178" s="740"/>
      <c r="AX178" s="606"/>
      <c r="AY178" s="607"/>
      <c r="AZ178" s="1398">
        <f>U199</f>
        <v>5</v>
      </c>
      <c r="BA178" s="1398">
        <f>IF($X$19="□","",AM199)</f>
        <v>5</v>
      </c>
      <c r="BB178" s="1398" t="str">
        <f>IF($AO$19="□","",AX199)</f>
        <v>-</v>
      </c>
      <c r="BC178" s="1388"/>
      <c r="BD178" s="1261"/>
      <c r="BE178" s="1261"/>
      <c r="BF178" s="1261"/>
      <c r="BG178" s="1261"/>
      <c r="BH178" s="1263"/>
    </row>
    <row r="179" spans="2:60" ht="18.600000000000001" customHeight="1">
      <c r="B179" s="1323"/>
      <c r="C179" s="1721"/>
      <c r="D179" s="1693"/>
      <c r="E179" s="1693"/>
      <c r="F179" s="1693"/>
      <c r="G179" s="1693"/>
      <c r="H179" s="1693"/>
      <c r="I179" s="1693"/>
      <c r="J179" s="1693"/>
      <c r="K179" s="1408" t="s">
        <v>392</v>
      </c>
      <c r="L179" s="1409"/>
      <c r="M179" s="1409"/>
      <c r="N179" s="1769"/>
      <c r="O179" s="575"/>
      <c r="P179" s="575"/>
      <c r="Q179" s="582"/>
      <c r="R179" s="582"/>
      <c r="S179" s="582"/>
      <c r="T179" s="1548"/>
      <c r="U179" s="1548"/>
      <c r="V179" s="678"/>
      <c r="W179" s="492"/>
      <c r="X179" s="1467"/>
      <c r="Y179" s="1693"/>
      <c r="Z179" s="1693"/>
      <c r="AA179" s="1693"/>
      <c r="AB179" s="1693"/>
      <c r="AC179" s="1693"/>
      <c r="AD179" s="1693"/>
      <c r="AE179" s="1694"/>
      <c r="AF179" s="1409" t="s">
        <v>392</v>
      </c>
      <c r="AG179" s="1409"/>
      <c r="AH179" s="1409"/>
      <c r="AI179" s="1769"/>
      <c r="AJ179" s="575"/>
      <c r="AK179" s="575"/>
      <c r="AL179" s="582"/>
      <c r="AM179" s="582"/>
      <c r="AN179" s="492"/>
      <c r="AO179" s="1773"/>
      <c r="AP179" s="1502" t="s">
        <v>392</v>
      </c>
      <c r="AQ179" s="1502"/>
      <c r="AR179" s="1502"/>
      <c r="AS179" s="1503"/>
      <c r="AT179" s="1504"/>
      <c r="AU179" s="575"/>
      <c r="AV179" s="575"/>
      <c r="AW179" s="582"/>
      <c r="AX179" s="606"/>
      <c r="AY179" s="607"/>
      <c r="AZ179" s="1523"/>
      <c r="BA179" s="1398"/>
      <c r="BB179" s="1398"/>
      <c r="BC179" s="1388"/>
      <c r="BD179" s="1261"/>
      <c r="BE179" s="1261"/>
      <c r="BF179" s="1261"/>
      <c r="BG179" s="1261"/>
      <c r="BH179" s="1263"/>
    </row>
    <row r="180" spans="2:60" ht="18.600000000000001" customHeight="1">
      <c r="B180" s="1323"/>
      <c r="C180" s="1721"/>
      <c r="D180" s="1693"/>
      <c r="E180" s="1693"/>
      <c r="F180" s="1693"/>
      <c r="G180" s="1693"/>
      <c r="H180" s="1693"/>
      <c r="I180" s="1693"/>
      <c r="J180" s="1693"/>
      <c r="K180" s="19" t="s">
        <v>2</v>
      </c>
      <c r="L180" s="925" t="s">
        <v>346</v>
      </c>
      <c r="M180" s="986"/>
      <c r="N180" s="582"/>
      <c r="P180" s="582"/>
      <c r="Q180" s="582"/>
      <c r="R180" s="582"/>
      <c r="S180" s="1333" t="s">
        <v>648</v>
      </c>
      <c r="T180" s="1334"/>
      <c r="U180" s="1334"/>
      <c r="V180" s="1335"/>
      <c r="W180" s="492">
        <f>IF(K180="☑",1,0)</f>
        <v>1</v>
      </c>
      <c r="X180" s="1467"/>
      <c r="Y180" s="1693"/>
      <c r="Z180" s="1693"/>
      <c r="AA180" s="1693"/>
      <c r="AB180" s="1693"/>
      <c r="AC180" s="1693"/>
      <c r="AD180" s="1693"/>
      <c r="AE180" s="1694"/>
      <c r="AF180" s="311" t="s">
        <v>3</v>
      </c>
      <c r="AG180" s="925" t="s">
        <v>346</v>
      </c>
      <c r="AH180" s="986"/>
      <c r="AI180" s="582"/>
      <c r="AJ180" s="379"/>
      <c r="AK180" s="582"/>
      <c r="AL180" s="582"/>
      <c r="AM180" s="517"/>
      <c r="AN180" s="492">
        <f>IF(AF180="☑",1,0)</f>
        <v>0</v>
      </c>
      <c r="AO180" s="1773"/>
      <c r="AP180" s="311" t="s">
        <v>3</v>
      </c>
      <c r="AQ180" s="925" t="s">
        <v>346</v>
      </c>
      <c r="AR180" s="986"/>
      <c r="AS180" s="582"/>
      <c r="AT180" s="582"/>
      <c r="AU180" s="379"/>
      <c r="AV180" s="582"/>
      <c r="AW180" s="582"/>
      <c r="AX180" s="606"/>
      <c r="AY180" s="498">
        <f>IF(AP180="☑",1,0)</f>
        <v>0</v>
      </c>
      <c r="AZ180" s="1523"/>
      <c r="BA180" s="1398"/>
      <c r="BB180" s="1398"/>
      <c r="BC180" s="1388"/>
      <c r="BD180" s="1261"/>
      <c r="BE180" s="1261"/>
      <c r="BF180" s="1261"/>
      <c r="BG180" s="1261"/>
      <c r="BH180" s="1263"/>
    </row>
    <row r="181" spans="2:60" ht="15.75" customHeight="1">
      <c r="B181" s="1323"/>
      <c r="C181" s="1721"/>
      <c r="D181" s="1693"/>
      <c r="E181" s="1693"/>
      <c r="F181" s="1693"/>
      <c r="G181" s="1693"/>
      <c r="H181" s="1693"/>
      <c r="I181" s="1693"/>
      <c r="J181" s="1693"/>
      <c r="K181" s="790"/>
      <c r="L181" s="1766" t="s">
        <v>437</v>
      </c>
      <c r="M181" s="1767"/>
      <c r="N181" s="572"/>
      <c r="O181" s="987"/>
      <c r="P181" s="988"/>
      <c r="Q181" s="582"/>
      <c r="R181" s="517"/>
      <c r="S181" s="582"/>
      <c r="T181" s="1278"/>
      <c r="U181" s="1279"/>
      <c r="V181" s="678"/>
      <c r="W181" s="614"/>
      <c r="X181" s="1467"/>
      <c r="Y181" s="1693"/>
      <c r="Z181" s="1693"/>
      <c r="AA181" s="1693"/>
      <c r="AB181" s="1693"/>
      <c r="AC181" s="1693"/>
      <c r="AD181" s="1693"/>
      <c r="AE181" s="1694"/>
      <c r="AF181" s="986"/>
      <c r="AG181" s="1766" t="s">
        <v>437</v>
      </c>
      <c r="AH181" s="1767"/>
      <c r="AI181" s="572"/>
      <c r="AJ181" s="987"/>
      <c r="AK181" s="988"/>
      <c r="AL181" s="582"/>
      <c r="AM181" s="517"/>
      <c r="AN181" s="614"/>
      <c r="AO181" s="1773"/>
      <c r="AP181" s="986"/>
      <c r="AQ181" s="1766" t="s">
        <v>437</v>
      </c>
      <c r="AR181" s="1767"/>
      <c r="AS181" s="572"/>
      <c r="AT181" s="572"/>
      <c r="AU181" s="987"/>
      <c r="AV181" s="988"/>
      <c r="AW181" s="582"/>
      <c r="AX181" s="606"/>
      <c r="AY181" s="614"/>
      <c r="AZ181" s="1523"/>
      <c r="BA181" s="1398"/>
      <c r="BB181" s="1398"/>
      <c r="BC181" s="1388"/>
      <c r="BD181" s="1261"/>
      <c r="BE181" s="1261"/>
      <c r="BF181" s="1261"/>
      <c r="BG181" s="1261"/>
      <c r="BH181" s="1263"/>
    </row>
    <row r="182" spans="2:60" ht="15.75" customHeight="1">
      <c r="B182" s="1323"/>
      <c r="C182" s="1721"/>
      <c r="D182" s="924"/>
      <c r="E182" s="642"/>
      <c r="F182" s="651"/>
      <c r="G182" s="651"/>
      <c r="H182" s="651"/>
      <c r="I182" s="651"/>
      <c r="J182" s="924"/>
      <c r="K182" s="790"/>
      <c r="L182" s="989"/>
      <c r="M182" s="990" t="s">
        <v>438</v>
      </c>
      <c r="N182" s="1580"/>
      <c r="O182" s="1581"/>
      <c r="P182" s="1771"/>
      <c r="Q182" s="582"/>
      <c r="R182" s="517"/>
      <c r="S182" s="582"/>
      <c r="T182" s="1295"/>
      <c r="U182" s="1296"/>
      <c r="V182" s="678"/>
      <c r="W182" s="614"/>
      <c r="X182" s="1467"/>
      <c r="Y182" s="924"/>
      <c r="Z182" s="642"/>
      <c r="AA182" s="651"/>
      <c r="AB182" s="651"/>
      <c r="AC182" s="651"/>
      <c r="AD182" s="651"/>
      <c r="AE182" s="924"/>
      <c r="AF182" s="790"/>
      <c r="AG182" s="989"/>
      <c r="AH182" s="990" t="s">
        <v>438</v>
      </c>
      <c r="AI182" s="1580"/>
      <c r="AJ182" s="1581"/>
      <c r="AK182" s="1771"/>
      <c r="AL182" s="582"/>
      <c r="AM182" s="517"/>
      <c r="AN182" s="614"/>
      <c r="AO182" s="1773"/>
      <c r="AP182" s="986"/>
      <c r="AQ182" s="989"/>
      <c r="AR182" s="990" t="s">
        <v>438</v>
      </c>
      <c r="AS182" s="1580"/>
      <c r="AT182" s="1580"/>
      <c r="AU182" s="1581"/>
      <c r="AV182" s="1771"/>
      <c r="AW182" s="582"/>
      <c r="AX182" s="606"/>
      <c r="AY182" s="892"/>
      <c r="AZ182" s="1523"/>
      <c r="BA182" s="1398"/>
      <c r="BB182" s="1398"/>
      <c r="BC182" s="1388"/>
      <c r="BD182" s="1261"/>
      <c r="BE182" s="1261"/>
      <c r="BF182" s="1261"/>
      <c r="BG182" s="1261"/>
      <c r="BH182" s="1263"/>
    </row>
    <row r="183" spans="2:60" ht="18.600000000000001" customHeight="1">
      <c r="B183" s="1323"/>
      <c r="C183" s="1721"/>
      <c r="D183" s="977"/>
      <c r="E183" s="651"/>
      <c r="F183" s="651"/>
      <c r="G183" s="651"/>
      <c r="H183" s="651"/>
      <c r="I183" s="651"/>
      <c r="J183" s="715"/>
      <c r="K183" s="19" t="s">
        <v>2</v>
      </c>
      <c r="L183" s="991" t="s">
        <v>347</v>
      </c>
      <c r="M183" s="992"/>
      <c r="N183" s="993"/>
      <c r="O183" s="993"/>
      <c r="P183" s="582"/>
      <c r="Q183" s="582"/>
      <c r="R183" s="517"/>
      <c r="S183" s="582"/>
      <c r="T183" s="1295"/>
      <c r="U183" s="1530"/>
      <c r="V183" s="678"/>
      <c r="W183" s="492">
        <f>IF(K183="☑",1,0)</f>
        <v>1</v>
      </c>
      <c r="X183" s="1467"/>
      <c r="Y183" s="977"/>
      <c r="Z183" s="651"/>
      <c r="AA183" s="651"/>
      <c r="AB183" s="651"/>
      <c r="AC183" s="651"/>
      <c r="AD183" s="651"/>
      <c r="AE183" s="715"/>
      <c r="AF183" s="19" t="s">
        <v>3</v>
      </c>
      <c r="AG183" s="991" t="s">
        <v>347</v>
      </c>
      <c r="AH183" s="992"/>
      <c r="AI183" s="993"/>
      <c r="AJ183" s="993"/>
      <c r="AK183" s="582"/>
      <c r="AL183" s="582"/>
      <c r="AM183" s="517"/>
      <c r="AN183" s="492">
        <f>IF(AF183="☑",1,0)</f>
        <v>0</v>
      </c>
      <c r="AO183" s="1773"/>
      <c r="AP183" s="311" t="s">
        <v>3</v>
      </c>
      <c r="AQ183" s="991" t="s">
        <v>347</v>
      </c>
      <c r="AR183" s="992"/>
      <c r="AS183" s="993"/>
      <c r="AT183" s="993"/>
      <c r="AU183" s="993"/>
      <c r="AV183" s="582"/>
      <c r="AW183" s="582"/>
      <c r="AX183" s="606"/>
      <c r="AY183" s="498">
        <f>IF(AP183="☑",1,0)</f>
        <v>0</v>
      </c>
      <c r="AZ183" s="1523"/>
      <c r="BA183" s="1398"/>
      <c r="BB183" s="1398"/>
      <c r="BC183" s="1388"/>
      <c r="BD183" s="1261"/>
      <c r="BE183" s="1261"/>
      <c r="BF183" s="1261"/>
      <c r="BG183" s="1261"/>
      <c r="BH183" s="1263"/>
    </row>
    <row r="184" spans="2:60" ht="15.75" customHeight="1">
      <c r="B184" s="1323"/>
      <c r="C184" s="1721"/>
      <c r="D184" s="645"/>
      <c r="E184" s="651"/>
      <c r="F184" s="651"/>
      <c r="G184" s="651"/>
      <c r="H184" s="651"/>
      <c r="I184" s="651"/>
      <c r="J184" s="715"/>
      <c r="K184" s="786"/>
      <c r="L184" s="911" t="s">
        <v>395</v>
      </c>
      <c r="M184" s="512"/>
      <c r="O184" s="582"/>
      <c r="P184" s="934"/>
      <c r="Q184" s="582"/>
      <c r="R184" s="517"/>
      <c r="S184" s="582"/>
      <c r="T184" s="1295"/>
      <c r="U184" s="1294"/>
      <c r="V184" s="678"/>
      <c r="W184" s="614"/>
      <c r="X184" s="1467"/>
      <c r="Y184" s="645"/>
      <c r="Z184" s="651"/>
      <c r="AA184" s="651"/>
      <c r="AB184" s="651"/>
      <c r="AC184" s="651"/>
      <c r="AD184" s="651"/>
      <c r="AE184" s="715"/>
      <c r="AF184" s="786"/>
      <c r="AG184" s="911" t="s">
        <v>395</v>
      </c>
      <c r="AH184" s="512"/>
      <c r="AI184" s="379"/>
      <c r="AJ184" s="582"/>
      <c r="AK184" s="934"/>
      <c r="AL184" s="582"/>
      <c r="AM184" s="517"/>
      <c r="AN184" s="614"/>
      <c r="AO184" s="1773"/>
      <c r="AP184" s="379"/>
      <c r="AQ184" s="911" t="s">
        <v>395</v>
      </c>
      <c r="AR184" s="512"/>
      <c r="AS184" s="379"/>
      <c r="AT184" s="379"/>
      <c r="AU184" s="582"/>
      <c r="AV184" s="934"/>
      <c r="AW184" s="582"/>
      <c r="AX184" s="606"/>
      <c r="AY184" s="614"/>
      <c r="AZ184" s="1523"/>
      <c r="BA184" s="1398"/>
      <c r="BB184" s="1398"/>
      <c r="BC184" s="1388"/>
      <c r="BD184" s="1261"/>
      <c r="BE184" s="1261"/>
      <c r="BF184" s="1261"/>
      <c r="BG184" s="1261"/>
      <c r="BH184" s="1263"/>
    </row>
    <row r="185" spans="2:60" ht="15.75" customHeight="1">
      <c r="B185" s="1323"/>
      <c r="C185" s="1721"/>
      <c r="D185" s="980"/>
      <c r="E185" s="994"/>
      <c r="F185" s="650"/>
      <c r="G185" s="650"/>
      <c r="H185" s="650"/>
      <c r="I185" s="650"/>
      <c r="J185" s="715"/>
      <c r="K185" s="786"/>
      <c r="L185" s="917" t="s">
        <v>3</v>
      </c>
      <c r="M185" s="932" t="s">
        <v>30</v>
      </c>
      <c r="N185" s="377"/>
      <c r="O185" s="582"/>
      <c r="P185" s="582"/>
      <c r="Q185" s="582"/>
      <c r="R185" s="517"/>
      <c r="S185" s="582"/>
      <c r="T185" s="1295"/>
      <c r="U185" s="1294"/>
      <c r="V185" s="678"/>
      <c r="W185" s="492"/>
      <c r="X185" s="1467"/>
      <c r="Y185" s="980"/>
      <c r="Z185" s="994"/>
      <c r="AA185" s="650"/>
      <c r="AB185" s="650"/>
      <c r="AC185" s="650"/>
      <c r="AD185" s="650"/>
      <c r="AE185" s="715"/>
      <c r="AF185" s="786"/>
      <c r="AG185" s="917" t="s">
        <v>3</v>
      </c>
      <c r="AH185" s="932" t="s">
        <v>30</v>
      </c>
      <c r="AI185" s="377"/>
      <c r="AJ185" s="582"/>
      <c r="AK185" s="582"/>
      <c r="AL185" s="582"/>
      <c r="AM185" s="517"/>
      <c r="AN185" s="492"/>
      <c r="AO185" s="1773"/>
      <c r="AP185" s="379"/>
      <c r="AQ185" s="917" t="s">
        <v>3</v>
      </c>
      <c r="AR185" s="932" t="s">
        <v>30</v>
      </c>
      <c r="AS185" s="377"/>
      <c r="AT185" s="377"/>
      <c r="AU185" s="582"/>
      <c r="AV185" s="582"/>
      <c r="AW185" s="582"/>
      <c r="AX185" s="606"/>
      <c r="AY185" s="498"/>
      <c r="AZ185" s="1523"/>
      <c r="BA185" s="1398"/>
      <c r="BB185" s="1398"/>
      <c r="BC185" s="1388"/>
      <c r="BD185" s="1261"/>
      <c r="BE185" s="1261"/>
      <c r="BF185" s="1261"/>
      <c r="BG185" s="1261"/>
      <c r="BH185" s="1263"/>
    </row>
    <row r="186" spans="2:60" ht="15.75" customHeight="1">
      <c r="B186" s="1323"/>
      <c r="C186" s="1721"/>
      <c r="D186" s="977"/>
      <c r="E186" s="1455" t="s">
        <v>311</v>
      </c>
      <c r="F186" s="1456"/>
      <c r="G186" s="1456"/>
      <c r="H186" s="1456"/>
      <c r="I186" s="1457"/>
      <c r="J186" s="715"/>
      <c r="K186" s="786"/>
      <c r="L186" s="917" t="s">
        <v>3</v>
      </c>
      <c r="M186" s="932" t="s">
        <v>458</v>
      </c>
      <c r="N186" s="377"/>
      <c r="O186" s="582"/>
      <c r="P186" s="582"/>
      <c r="Q186" s="582"/>
      <c r="R186" s="517"/>
      <c r="S186" s="582"/>
      <c r="T186" s="1295"/>
      <c r="U186" s="1294"/>
      <c r="V186" s="678"/>
      <c r="W186" s="492"/>
      <c r="X186" s="1467"/>
      <c r="Y186" s="977"/>
      <c r="Z186" s="1455" t="s">
        <v>311</v>
      </c>
      <c r="AA186" s="1456"/>
      <c r="AB186" s="1456"/>
      <c r="AC186" s="1456"/>
      <c r="AD186" s="1457"/>
      <c r="AE186" s="715"/>
      <c r="AF186" s="786"/>
      <c r="AG186" s="917" t="s">
        <v>3</v>
      </c>
      <c r="AH186" s="932" t="s">
        <v>458</v>
      </c>
      <c r="AI186" s="377"/>
      <c r="AJ186" s="582"/>
      <c r="AK186" s="582"/>
      <c r="AL186" s="582"/>
      <c r="AM186" s="517"/>
      <c r="AN186" s="492"/>
      <c r="AO186" s="1773"/>
      <c r="AP186" s="379"/>
      <c r="AQ186" s="917" t="s">
        <v>3</v>
      </c>
      <c r="AR186" s="932" t="s">
        <v>458</v>
      </c>
      <c r="AS186" s="377"/>
      <c r="AT186" s="377"/>
      <c r="AU186" s="582"/>
      <c r="AV186" s="582"/>
      <c r="AW186" s="582"/>
      <c r="AX186" s="606"/>
      <c r="AY186" s="498"/>
      <c r="AZ186" s="1523"/>
      <c r="BA186" s="1398"/>
      <c r="BB186" s="1398"/>
      <c r="BC186" s="1388"/>
      <c r="BD186" s="1261"/>
      <c r="BE186" s="1261"/>
      <c r="BF186" s="1261"/>
      <c r="BG186" s="1261"/>
      <c r="BH186" s="1263"/>
    </row>
    <row r="187" spans="2:60" ht="15.75" customHeight="1">
      <c r="B187" s="1323"/>
      <c r="C187" s="1721"/>
      <c r="D187" s="977"/>
      <c r="E187" s="1559"/>
      <c r="F187" s="1560"/>
      <c r="G187" s="1560"/>
      <c r="H187" s="1560"/>
      <c r="I187" s="1561"/>
      <c r="J187" s="715"/>
      <c r="K187" s="786"/>
      <c r="L187" s="917" t="s">
        <v>3</v>
      </c>
      <c r="M187" s="932" t="s">
        <v>466</v>
      </c>
      <c r="N187" s="377"/>
      <c r="O187" s="582"/>
      <c r="P187" s="582"/>
      <c r="Q187" s="582"/>
      <c r="R187" s="760"/>
      <c r="S187" s="582"/>
      <c r="T187" s="1295"/>
      <c r="U187" s="1294"/>
      <c r="V187" s="678"/>
      <c r="W187" s="492"/>
      <c r="X187" s="1467"/>
      <c r="Y187" s="977"/>
      <c r="Z187" s="1559"/>
      <c r="AA187" s="1560"/>
      <c r="AB187" s="1560"/>
      <c r="AC187" s="1560"/>
      <c r="AD187" s="1561"/>
      <c r="AE187" s="715"/>
      <c r="AF187" s="786"/>
      <c r="AG187" s="917" t="s">
        <v>3</v>
      </c>
      <c r="AH187" s="932" t="s">
        <v>466</v>
      </c>
      <c r="AI187" s="377"/>
      <c r="AJ187" s="582"/>
      <c r="AK187" s="582"/>
      <c r="AL187" s="582"/>
      <c r="AM187" s="517"/>
      <c r="AN187" s="492"/>
      <c r="AO187" s="1773"/>
      <c r="AP187" s="379"/>
      <c r="AQ187" s="917" t="s">
        <v>3</v>
      </c>
      <c r="AR187" s="932" t="s">
        <v>466</v>
      </c>
      <c r="AS187" s="377"/>
      <c r="AT187" s="377"/>
      <c r="AU187" s="582"/>
      <c r="AV187" s="582"/>
      <c r="AW187" s="582"/>
      <c r="AX187" s="606"/>
      <c r="AY187" s="498"/>
      <c r="AZ187" s="1523"/>
      <c r="BA187" s="1398"/>
      <c r="BB187" s="1398"/>
      <c r="BC187" s="1388"/>
      <c r="BD187" s="1261"/>
      <c r="BE187" s="1261"/>
      <c r="BF187" s="1261"/>
      <c r="BG187" s="1261"/>
      <c r="BH187" s="1263"/>
    </row>
    <row r="188" spans="2:60" ht="15.75" customHeight="1">
      <c r="B188" s="1323"/>
      <c r="C188" s="1721"/>
      <c r="D188" s="645"/>
      <c r="E188" s="1578"/>
      <c r="F188" s="1472"/>
      <c r="G188" s="1472"/>
      <c r="H188" s="1472"/>
      <c r="I188" s="1579"/>
      <c r="J188" s="715"/>
      <c r="K188" s="786"/>
      <c r="L188" s="917" t="s">
        <v>3</v>
      </c>
      <c r="M188" s="938" t="s">
        <v>29</v>
      </c>
      <c r="N188" s="1508"/>
      <c r="O188" s="1509"/>
      <c r="P188" s="1755"/>
      <c r="Q188" s="582"/>
      <c r="R188" s="760"/>
      <c r="S188" s="582"/>
      <c r="T188" s="1295"/>
      <c r="U188" s="1294"/>
      <c r="V188" s="678"/>
      <c r="W188" s="492"/>
      <c r="X188" s="1467"/>
      <c r="Y188" s="645"/>
      <c r="Z188" s="1578"/>
      <c r="AA188" s="1472"/>
      <c r="AB188" s="1472"/>
      <c r="AC188" s="1472"/>
      <c r="AD188" s="1579"/>
      <c r="AE188" s="715"/>
      <c r="AF188" s="786"/>
      <c r="AG188" s="917" t="s">
        <v>3</v>
      </c>
      <c r="AH188" s="938" t="s">
        <v>29</v>
      </c>
      <c r="AI188" s="1508"/>
      <c r="AJ188" s="1509"/>
      <c r="AK188" s="1755"/>
      <c r="AL188" s="582"/>
      <c r="AM188" s="517"/>
      <c r="AN188" s="492"/>
      <c r="AO188" s="1773"/>
      <c r="AP188" s="379"/>
      <c r="AQ188" s="917" t="s">
        <v>3</v>
      </c>
      <c r="AR188" s="938" t="s">
        <v>29</v>
      </c>
      <c r="AS188" s="1508"/>
      <c r="AT188" s="1508"/>
      <c r="AU188" s="1509"/>
      <c r="AV188" s="1755"/>
      <c r="AW188" s="582"/>
      <c r="AX188" s="606"/>
      <c r="AY188" s="498"/>
      <c r="AZ188" s="1523"/>
      <c r="BA188" s="1398"/>
      <c r="BB188" s="1398"/>
      <c r="BC188" s="1388"/>
      <c r="BD188" s="1261"/>
      <c r="BE188" s="1261"/>
      <c r="BF188" s="1261"/>
      <c r="BG188" s="1261"/>
      <c r="BH188" s="1263"/>
    </row>
    <row r="189" spans="2:60" ht="18.600000000000001" customHeight="1">
      <c r="B189" s="1323"/>
      <c r="C189" s="1721"/>
      <c r="D189" s="980"/>
      <c r="E189" s="1587" t="s">
        <v>34</v>
      </c>
      <c r="F189" s="1588"/>
      <c r="G189" s="1588"/>
      <c r="H189" s="1588"/>
      <c r="I189" s="1589"/>
      <c r="J189" s="715"/>
      <c r="K189" s="19" t="s">
        <v>2</v>
      </c>
      <c r="L189" s="991" t="s">
        <v>464</v>
      </c>
      <c r="M189" s="992"/>
      <c r="N189" s="632"/>
      <c r="O189" s="531"/>
      <c r="P189" s="582"/>
      <c r="Q189" s="602"/>
      <c r="R189" s="791"/>
      <c r="S189" s="602"/>
      <c r="T189" s="1547"/>
      <c r="U189" s="1279"/>
      <c r="V189" s="678"/>
      <c r="W189" s="492">
        <f>IF(K189="☑",1,0)</f>
        <v>1</v>
      </c>
      <c r="X189" s="1467"/>
      <c r="Y189" s="980"/>
      <c r="Z189" s="1587" t="s">
        <v>34</v>
      </c>
      <c r="AA189" s="1588"/>
      <c r="AB189" s="1588"/>
      <c r="AC189" s="1588"/>
      <c r="AD189" s="1589"/>
      <c r="AE189" s="715"/>
      <c r="AF189" s="19" t="s">
        <v>3</v>
      </c>
      <c r="AG189" s="991" t="s">
        <v>464</v>
      </c>
      <c r="AH189" s="992"/>
      <c r="AI189" s="632"/>
      <c r="AJ189" s="531"/>
      <c r="AK189" s="582"/>
      <c r="AL189" s="602"/>
      <c r="AM189" s="792"/>
      <c r="AN189" s="492">
        <f>IF(AF189="☑",1,0)</f>
        <v>0</v>
      </c>
      <c r="AO189" s="1773"/>
      <c r="AP189" s="311" t="s">
        <v>3</v>
      </c>
      <c r="AQ189" s="991" t="s">
        <v>464</v>
      </c>
      <c r="AR189" s="992"/>
      <c r="AS189" s="632"/>
      <c r="AT189" s="632"/>
      <c r="AU189" s="531"/>
      <c r="AV189" s="582"/>
      <c r="AW189" s="602"/>
      <c r="AX189" s="606"/>
      <c r="AY189" s="498">
        <f>IF(AP189="☑",1,0)</f>
        <v>0</v>
      </c>
      <c r="AZ189" s="1523"/>
      <c r="BA189" s="1398"/>
      <c r="BB189" s="1398"/>
      <c r="BC189" s="1388"/>
      <c r="BD189" s="1261"/>
      <c r="BE189" s="1261"/>
      <c r="BF189" s="1261"/>
      <c r="BG189" s="1261"/>
      <c r="BH189" s="1263"/>
    </row>
    <row r="190" spans="2:60" ht="18.600000000000001" customHeight="1">
      <c r="B190" s="1323"/>
      <c r="C190" s="1721"/>
      <c r="D190" s="645"/>
      <c r="E190" s="1730"/>
      <c r="F190" s="1576"/>
      <c r="G190" s="1576"/>
      <c r="H190" s="1576"/>
      <c r="I190" s="1731"/>
      <c r="J190" s="715"/>
      <c r="K190" s="746"/>
      <c r="L190" s="966"/>
      <c r="M190" s="995" t="s">
        <v>439</v>
      </c>
      <c r="N190" s="1580"/>
      <c r="O190" s="1581"/>
      <c r="P190" s="1586"/>
      <c r="Q190" s="582"/>
      <c r="R190" s="760"/>
      <c r="S190" s="582"/>
      <c r="T190" s="1295"/>
      <c r="U190" s="1294"/>
      <c r="V190" s="678"/>
      <c r="W190" s="639"/>
      <c r="X190" s="1467"/>
      <c r="Y190" s="645"/>
      <c r="Z190" s="1730"/>
      <c r="AA190" s="1576"/>
      <c r="AB190" s="1576"/>
      <c r="AC190" s="1576"/>
      <c r="AD190" s="1731"/>
      <c r="AE190" s="715"/>
      <c r="AF190" s="746"/>
      <c r="AG190" s="966"/>
      <c r="AH190" s="995" t="s">
        <v>439</v>
      </c>
      <c r="AI190" s="1813"/>
      <c r="AJ190" s="1814"/>
      <c r="AK190" s="1815"/>
      <c r="AL190" s="582"/>
      <c r="AM190" s="517"/>
      <c r="AN190" s="639"/>
      <c r="AO190" s="1773"/>
      <c r="AP190" s="891"/>
      <c r="AQ190" s="966"/>
      <c r="AR190" s="995" t="s">
        <v>439</v>
      </c>
      <c r="AS190" s="1580"/>
      <c r="AT190" s="1580"/>
      <c r="AU190" s="1581"/>
      <c r="AV190" s="1586"/>
      <c r="AW190" s="582"/>
      <c r="AX190" s="606"/>
      <c r="AY190" s="639"/>
      <c r="AZ190" s="1523"/>
      <c r="BA190" s="1398"/>
      <c r="BB190" s="1398"/>
      <c r="BC190" s="1388"/>
      <c r="BD190" s="1261"/>
      <c r="BE190" s="1261"/>
      <c r="BF190" s="1261"/>
      <c r="BG190" s="1261"/>
      <c r="BH190" s="1263"/>
    </row>
    <row r="191" spans="2:60" ht="18.600000000000001" customHeight="1">
      <c r="B191" s="1323"/>
      <c r="C191" s="1721"/>
      <c r="D191" s="645"/>
      <c r="E191" s="1645"/>
      <c r="F191" s="1646"/>
      <c r="G191" s="1646"/>
      <c r="H191" s="1646"/>
      <c r="I191" s="1647"/>
      <c r="J191" s="715"/>
      <c r="K191" s="19" t="s">
        <v>2</v>
      </c>
      <c r="L191" s="991" t="s">
        <v>348</v>
      </c>
      <c r="M191" s="992"/>
      <c r="N191" s="993"/>
      <c r="O191" s="993"/>
      <c r="P191" s="582"/>
      <c r="Q191" s="582"/>
      <c r="R191" s="760"/>
      <c r="S191" s="582"/>
      <c r="T191" s="1295"/>
      <c r="U191" s="1294"/>
      <c r="V191" s="678"/>
      <c r="W191" s="492">
        <f>IF(K191="☑",1,0)</f>
        <v>1</v>
      </c>
      <c r="X191" s="1467"/>
      <c r="Y191" s="645"/>
      <c r="Z191" s="1645"/>
      <c r="AA191" s="1646"/>
      <c r="AB191" s="1646"/>
      <c r="AC191" s="1646"/>
      <c r="AD191" s="1647"/>
      <c r="AE191" s="715"/>
      <c r="AF191" s="19" t="s">
        <v>3</v>
      </c>
      <c r="AG191" s="991" t="s">
        <v>348</v>
      </c>
      <c r="AH191" s="992"/>
      <c r="AI191" s="993"/>
      <c r="AJ191" s="993"/>
      <c r="AK191" s="582"/>
      <c r="AL191" s="582"/>
      <c r="AM191" s="517"/>
      <c r="AN191" s="492">
        <f>IF(AF191="☑",1,0)</f>
        <v>0</v>
      </c>
      <c r="AO191" s="1773"/>
      <c r="AP191" s="311" t="s">
        <v>3</v>
      </c>
      <c r="AQ191" s="991" t="s">
        <v>348</v>
      </c>
      <c r="AR191" s="992"/>
      <c r="AS191" s="993"/>
      <c r="AT191" s="993"/>
      <c r="AU191" s="993"/>
      <c r="AV191" s="582"/>
      <c r="AW191" s="582"/>
      <c r="AX191" s="606"/>
      <c r="AY191" s="498">
        <f>IF(AP191="☑",1,0)</f>
        <v>0</v>
      </c>
      <c r="AZ191" s="1523"/>
      <c r="BA191" s="1398"/>
      <c r="BB191" s="1398"/>
      <c r="BC191" s="1388"/>
      <c r="BD191" s="1261"/>
      <c r="BE191" s="1261"/>
      <c r="BF191" s="1261"/>
      <c r="BG191" s="1261"/>
      <c r="BH191" s="1263"/>
    </row>
    <row r="192" spans="2:60" ht="15.75" customHeight="1">
      <c r="B192" s="1323"/>
      <c r="C192" s="1721"/>
      <c r="D192" s="645"/>
      <c r="E192" s="1665" t="s">
        <v>35</v>
      </c>
      <c r="F192" s="1411"/>
      <c r="G192" s="1411"/>
      <c r="H192" s="1411"/>
      <c r="I192" s="1651"/>
      <c r="J192" s="715"/>
      <c r="K192" s="786"/>
      <c r="L192" s="911" t="s">
        <v>28</v>
      </c>
      <c r="M192" s="512"/>
      <c r="O192" s="582"/>
      <c r="P192" s="934"/>
      <c r="Q192" s="582"/>
      <c r="R192" s="517"/>
      <c r="S192" s="582"/>
      <c r="T192" s="1295"/>
      <c r="U192" s="1294"/>
      <c r="V192" s="678"/>
      <c r="W192" s="492"/>
      <c r="X192" s="1467"/>
      <c r="Y192" s="645"/>
      <c r="Z192" s="1665" t="s">
        <v>35</v>
      </c>
      <c r="AA192" s="1411"/>
      <c r="AB192" s="1411"/>
      <c r="AC192" s="1411"/>
      <c r="AD192" s="1651"/>
      <c r="AE192" s="715"/>
      <c r="AF192" s="786"/>
      <c r="AG192" s="911" t="s">
        <v>28</v>
      </c>
      <c r="AH192" s="512"/>
      <c r="AI192" s="379"/>
      <c r="AJ192" s="582"/>
      <c r="AK192" s="934"/>
      <c r="AL192" s="582"/>
      <c r="AM192" s="517"/>
      <c r="AN192" s="492"/>
      <c r="AO192" s="1773"/>
      <c r="AP192" s="379"/>
      <c r="AQ192" s="911" t="s">
        <v>28</v>
      </c>
      <c r="AR192" s="512"/>
      <c r="AS192" s="379"/>
      <c r="AT192" s="379"/>
      <c r="AU192" s="582"/>
      <c r="AV192" s="934"/>
      <c r="AW192" s="582"/>
      <c r="AX192" s="606"/>
      <c r="AY192" s="498"/>
      <c r="AZ192" s="1523"/>
      <c r="BA192" s="1398"/>
      <c r="BB192" s="1398"/>
      <c r="BC192" s="1388"/>
      <c r="BD192" s="1261"/>
      <c r="BE192" s="1261"/>
      <c r="BF192" s="1261"/>
      <c r="BG192" s="1261"/>
      <c r="BH192" s="1263"/>
    </row>
    <row r="193" spans="2:60" ht="15.75" customHeight="1">
      <c r="B193" s="1323"/>
      <c r="C193" s="1721"/>
      <c r="D193" s="645"/>
      <c r="E193" s="1650"/>
      <c r="F193" s="1411"/>
      <c r="G193" s="1411"/>
      <c r="H193" s="1411"/>
      <c r="I193" s="1651"/>
      <c r="J193" s="715"/>
      <c r="K193" s="786"/>
      <c r="L193" s="917" t="s">
        <v>3</v>
      </c>
      <c r="M193" s="932" t="s">
        <v>30</v>
      </c>
      <c r="N193" s="377"/>
      <c r="O193" s="582"/>
      <c r="P193" s="582"/>
      <c r="Q193" s="582"/>
      <c r="R193" s="517"/>
      <c r="S193" s="582"/>
      <c r="T193" s="1295"/>
      <c r="U193" s="1294"/>
      <c r="V193" s="678"/>
      <c r="W193" s="639"/>
      <c r="X193" s="1467"/>
      <c r="Y193" s="645"/>
      <c r="Z193" s="1650"/>
      <c r="AA193" s="1411"/>
      <c r="AB193" s="1411"/>
      <c r="AC193" s="1411"/>
      <c r="AD193" s="1651"/>
      <c r="AE193" s="715"/>
      <c r="AF193" s="786"/>
      <c r="AG193" s="917" t="s">
        <v>3</v>
      </c>
      <c r="AH193" s="932" t="s">
        <v>30</v>
      </c>
      <c r="AI193" s="377"/>
      <c r="AJ193" s="582"/>
      <c r="AK193" s="582"/>
      <c r="AL193" s="582"/>
      <c r="AM193" s="517"/>
      <c r="AN193" s="639"/>
      <c r="AO193" s="1773"/>
      <c r="AP193" s="379"/>
      <c r="AQ193" s="917" t="s">
        <v>3</v>
      </c>
      <c r="AR193" s="932" t="s">
        <v>30</v>
      </c>
      <c r="AS193" s="377"/>
      <c r="AT193" s="377"/>
      <c r="AU193" s="582"/>
      <c r="AV193" s="582"/>
      <c r="AW193" s="582"/>
      <c r="AX193" s="606"/>
      <c r="AY193" s="639"/>
      <c r="AZ193" s="1523"/>
      <c r="BA193" s="1398"/>
      <c r="BB193" s="1398"/>
      <c r="BC193" s="1388"/>
      <c r="BD193" s="1261"/>
      <c r="BE193" s="1261"/>
      <c r="BF193" s="1261"/>
      <c r="BG193" s="1261"/>
      <c r="BH193" s="1263"/>
    </row>
    <row r="194" spans="2:60" ht="15.75" customHeight="1">
      <c r="B194" s="1323"/>
      <c r="C194" s="1721"/>
      <c r="D194" s="645"/>
      <c r="E194" s="1554"/>
      <c r="F194" s="1555"/>
      <c r="G194" s="1555"/>
      <c r="H194" s="1555"/>
      <c r="I194" s="1556"/>
      <c r="J194" s="715"/>
      <c r="K194" s="786"/>
      <c r="L194" s="917" t="s">
        <v>3</v>
      </c>
      <c r="M194" s="932" t="s">
        <v>458</v>
      </c>
      <c r="N194" s="377"/>
      <c r="O194" s="582"/>
      <c r="P194" s="582"/>
      <c r="Q194" s="582"/>
      <c r="R194" s="517"/>
      <c r="S194" s="582"/>
      <c r="T194" s="1295"/>
      <c r="U194" s="1294"/>
      <c r="V194" s="678"/>
      <c r="W194" s="492"/>
      <c r="X194" s="1467"/>
      <c r="Y194" s="645"/>
      <c r="Z194" s="1554"/>
      <c r="AA194" s="1555"/>
      <c r="AB194" s="1555"/>
      <c r="AC194" s="1555"/>
      <c r="AD194" s="1556"/>
      <c r="AE194" s="715"/>
      <c r="AF194" s="786"/>
      <c r="AG194" s="917" t="s">
        <v>3</v>
      </c>
      <c r="AH194" s="932" t="s">
        <v>458</v>
      </c>
      <c r="AI194" s="377"/>
      <c r="AJ194" s="582"/>
      <c r="AK194" s="582"/>
      <c r="AL194" s="582"/>
      <c r="AM194" s="517"/>
      <c r="AN194" s="492"/>
      <c r="AO194" s="1773"/>
      <c r="AP194" s="379"/>
      <c r="AQ194" s="917" t="s">
        <v>3</v>
      </c>
      <c r="AR194" s="932" t="s">
        <v>458</v>
      </c>
      <c r="AS194" s="377"/>
      <c r="AT194" s="377"/>
      <c r="AU194" s="582"/>
      <c r="AV194" s="582"/>
      <c r="AW194" s="582"/>
      <c r="AX194" s="606"/>
      <c r="AY194" s="498"/>
      <c r="AZ194" s="1523"/>
      <c r="BA194" s="1398"/>
      <c r="BB194" s="1398"/>
      <c r="BC194" s="1388"/>
      <c r="BD194" s="1261"/>
      <c r="BE194" s="1261"/>
      <c r="BF194" s="1261"/>
      <c r="BG194" s="1261"/>
      <c r="BH194" s="1263"/>
    </row>
    <row r="195" spans="2:60" ht="15.75" customHeight="1">
      <c r="B195" s="1323"/>
      <c r="C195" s="1721"/>
      <c r="D195" s="645"/>
      <c r="E195" s="933"/>
      <c r="F195" s="933"/>
      <c r="G195" s="933"/>
      <c r="H195" s="933"/>
      <c r="I195" s="933"/>
      <c r="J195" s="715"/>
      <c r="K195" s="786"/>
      <c r="L195" s="917" t="s">
        <v>3</v>
      </c>
      <c r="M195" s="932" t="s">
        <v>466</v>
      </c>
      <c r="N195" s="377"/>
      <c r="O195" s="582"/>
      <c r="P195" s="582"/>
      <c r="Q195" s="582"/>
      <c r="R195" s="517"/>
      <c r="S195" s="582"/>
      <c r="T195" s="1295"/>
      <c r="U195" s="1294"/>
      <c r="V195" s="678"/>
      <c r="W195" s="492"/>
      <c r="X195" s="1467"/>
      <c r="Y195" s="645"/>
      <c r="Z195" s="933"/>
      <c r="AA195" s="933"/>
      <c r="AB195" s="933"/>
      <c r="AC195" s="933"/>
      <c r="AD195" s="933"/>
      <c r="AE195" s="715"/>
      <c r="AF195" s="786"/>
      <c r="AG195" s="917" t="s">
        <v>3</v>
      </c>
      <c r="AH195" s="932" t="s">
        <v>466</v>
      </c>
      <c r="AI195" s="377"/>
      <c r="AJ195" s="582"/>
      <c r="AK195" s="582"/>
      <c r="AL195" s="582"/>
      <c r="AM195" s="517"/>
      <c r="AN195" s="492"/>
      <c r="AO195" s="1773"/>
      <c r="AP195" s="379"/>
      <c r="AQ195" s="917" t="s">
        <v>3</v>
      </c>
      <c r="AR195" s="932" t="s">
        <v>466</v>
      </c>
      <c r="AS195" s="377"/>
      <c r="AT195" s="377"/>
      <c r="AU195" s="582"/>
      <c r="AV195" s="582"/>
      <c r="AW195" s="582"/>
      <c r="AX195" s="606"/>
      <c r="AY195" s="498"/>
      <c r="AZ195" s="1523"/>
      <c r="BA195" s="1398"/>
      <c r="BB195" s="1398"/>
      <c r="BC195" s="1388"/>
      <c r="BD195" s="1261"/>
      <c r="BE195" s="1261"/>
      <c r="BF195" s="1261"/>
      <c r="BG195" s="1261"/>
      <c r="BH195" s="1263"/>
    </row>
    <row r="196" spans="2:60" ht="15.75" customHeight="1">
      <c r="B196" s="1323"/>
      <c r="C196" s="1721"/>
      <c r="D196" s="645"/>
      <c r="E196" s="933"/>
      <c r="F196" s="933"/>
      <c r="G196" s="933"/>
      <c r="H196" s="933"/>
      <c r="I196" s="933"/>
      <c r="J196" s="715"/>
      <c r="K196" s="786"/>
      <c r="L196" s="917" t="s">
        <v>3</v>
      </c>
      <c r="M196" s="938" t="s">
        <v>29</v>
      </c>
      <c r="N196" s="1654"/>
      <c r="O196" s="1758"/>
      <c r="P196" s="1758"/>
      <c r="Q196" s="582"/>
      <c r="R196" s="517"/>
      <c r="S196" s="582"/>
      <c r="T196" s="1295"/>
      <c r="U196" s="1294"/>
      <c r="V196" s="678"/>
      <c r="W196" s="492"/>
      <c r="X196" s="1467"/>
      <c r="Y196" s="645"/>
      <c r="Z196" s="933"/>
      <c r="AA196" s="933"/>
      <c r="AB196" s="933"/>
      <c r="AC196" s="933"/>
      <c r="AD196" s="933"/>
      <c r="AE196" s="715"/>
      <c r="AF196" s="786"/>
      <c r="AG196" s="917" t="s">
        <v>3</v>
      </c>
      <c r="AH196" s="938" t="s">
        <v>29</v>
      </c>
      <c r="AI196" s="1654"/>
      <c r="AJ196" s="1758"/>
      <c r="AK196" s="1758"/>
      <c r="AL196" s="582"/>
      <c r="AM196" s="517"/>
      <c r="AN196" s="492"/>
      <c r="AO196" s="1773"/>
      <c r="AP196" s="379"/>
      <c r="AQ196" s="917" t="s">
        <v>3</v>
      </c>
      <c r="AR196" s="938" t="s">
        <v>29</v>
      </c>
      <c r="AS196" s="1654"/>
      <c r="AT196" s="1654"/>
      <c r="AU196" s="1758"/>
      <c r="AV196" s="1758"/>
      <c r="AW196" s="582"/>
      <c r="AX196" s="606"/>
      <c r="AY196" s="607"/>
      <c r="AZ196" s="1523"/>
      <c r="BA196" s="1398"/>
      <c r="BB196" s="1398"/>
      <c r="BC196" s="1388"/>
      <c r="BD196" s="1261"/>
      <c r="BE196" s="1261"/>
      <c r="BF196" s="1261"/>
      <c r="BG196" s="1261"/>
      <c r="BH196" s="1263"/>
    </row>
    <row r="197" spans="2:60" ht="10.5" customHeight="1">
      <c r="B197" s="1323"/>
      <c r="C197" s="1721"/>
      <c r="D197" s="645"/>
      <c r="E197" s="933"/>
      <c r="F197" s="933"/>
      <c r="G197" s="933"/>
      <c r="H197" s="933"/>
      <c r="I197" s="933"/>
      <c r="J197" s="715"/>
      <c r="K197" s="786"/>
      <c r="L197" s="984"/>
      <c r="M197" s="996"/>
      <c r="N197" s="939"/>
      <c r="O197" s="997"/>
      <c r="P197" s="998"/>
      <c r="Q197" s="582"/>
      <c r="R197" s="582"/>
      <c r="S197" s="582"/>
      <c r="T197" s="993"/>
      <c r="U197" s="993"/>
      <c r="V197" s="678"/>
      <c r="W197" s="492"/>
      <c r="X197" s="1467"/>
      <c r="Y197" s="645"/>
      <c r="Z197" s="933"/>
      <c r="AA197" s="933"/>
      <c r="AB197" s="933"/>
      <c r="AC197" s="933"/>
      <c r="AD197" s="933"/>
      <c r="AE197" s="715"/>
      <c r="AF197" s="786"/>
      <c r="AG197" s="984"/>
      <c r="AH197" s="996"/>
      <c r="AI197" s="939"/>
      <c r="AJ197" s="997"/>
      <c r="AK197" s="998"/>
      <c r="AL197" s="582"/>
      <c r="AM197" s="582"/>
      <c r="AN197" s="492"/>
      <c r="AO197" s="1773"/>
      <c r="AP197" s="379"/>
      <c r="AQ197" s="984"/>
      <c r="AR197" s="996"/>
      <c r="AS197" s="939"/>
      <c r="AT197" s="939"/>
      <c r="AU197" s="997"/>
      <c r="AV197" s="998"/>
      <c r="AW197" s="582"/>
      <c r="AX197" s="606"/>
      <c r="AY197" s="607"/>
      <c r="AZ197" s="1523"/>
      <c r="BA197" s="1398"/>
      <c r="BB197" s="1398"/>
      <c r="BC197" s="1388"/>
      <c r="BD197" s="1261"/>
      <c r="BE197" s="1261"/>
      <c r="BF197" s="1261"/>
      <c r="BG197" s="1261"/>
      <c r="BH197" s="1263"/>
    </row>
    <row r="198" spans="2:60" ht="18.600000000000001" customHeight="1">
      <c r="B198" s="1323"/>
      <c r="C198" s="1721"/>
      <c r="D198" s="980"/>
      <c r="E198" s="933"/>
      <c r="F198" s="933"/>
      <c r="G198" s="933"/>
      <c r="H198" s="933"/>
      <c r="I198" s="933"/>
      <c r="J198" s="715"/>
      <c r="K198" s="647" t="s">
        <v>22</v>
      </c>
      <c r="L198" s="891"/>
      <c r="M198" s="532"/>
      <c r="N198" s="533"/>
      <c r="O198" s="531"/>
      <c r="P198" s="534"/>
      <c r="Q198" s="534"/>
      <c r="R198" s="534"/>
      <c r="S198" s="534"/>
      <c r="T198" s="534"/>
      <c r="U198" s="534"/>
      <c r="V198" s="782" t="str">
        <f>IF(ISNUMBER(U199),"","該当する取組状況を選択してください")</f>
        <v/>
      </c>
      <c r="W198" s="747"/>
      <c r="X198" s="1467"/>
      <c r="Y198" s="980"/>
      <c r="Z198" s="933"/>
      <c r="AA198" s="933"/>
      <c r="AB198" s="933"/>
      <c r="AC198" s="933"/>
      <c r="AD198" s="933"/>
      <c r="AE198" s="715"/>
      <c r="AF198" s="647" t="s">
        <v>22</v>
      </c>
      <c r="AG198" s="891"/>
      <c r="AH198" s="532"/>
      <c r="AI198" s="533"/>
      <c r="AJ198" s="531"/>
      <c r="AK198" s="534"/>
      <c r="AL198" s="534"/>
      <c r="AM198" s="535" t="str">
        <f>IF(ISNUMBER(AM199),"","該当する取組状況等を選択してください")</f>
        <v/>
      </c>
      <c r="AN198" s="747"/>
      <c r="AO198" s="1773"/>
      <c r="AP198" s="648" t="s">
        <v>22</v>
      </c>
      <c r="AQ198" s="891"/>
      <c r="AR198" s="532"/>
      <c r="AS198" s="533"/>
      <c r="AT198" s="533"/>
      <c r="AU198" s="531"/>
      <c r="AV198" s="534"/>
      <c r="AW198" s="534"/>
      <c r="AX198" s="535" t="str">
        <f>IF(ISNUMBER(AX199),"","該当する取組状況を選択してください")</f>
        <v>該当する取組状況を選択してください</v>
      </c>
      <c r="AY198" s="761"/>
      <c r="AZ198" s="1523"/>
      <c r="BA198" s="1398"/>
      <c r="BB198" s="1398"/>
      <c r="BC198" s="1388"/>
      <c r="BD198" s="1261"/>
      <c r="BE198" s="1261"/>
      <c r="BF198" s="1261"/>
      <c r="BG198" s="1261"/>
      <c r="BH198" s="1263"/>
    </row>
    <row r="199" spans="2:60" ht="39" customHeight="1">
      <c r="B199" s="1323"/>
      <c r="C199" s="1721"/>
      <c r="D199" s="490"/>
      <c r="E199" s="933"/>
      <c r="F199" s="933"/>
      <c r="G199" s="933"/>
      <c r="H199" s="933"/>
      <c r="I199" s="933"/>
      <c r="J199" s="715"/>
      <c r="K199" s="746"/>
      <c r="L199" s="1270"/>
      <c r="M199" s="1270"/>
      <c r="N199" s="1270"/>
      <c r="O199" s="1270"/>
      <c r="P199" s="1270"/>
      <c r="Q199" s="534"/>
      <c r="R199" s="534"/>
      <c r="S199" s="534"/>
      <c r="T199" s="534"/>
      <c r="U199" s="1536">
        <f>IF(K178="☑",0,IF(W199=0,"-",IF(W199=4,5,IF(W199&gt;=2,3,0))))</f>
        <v>5</v>
      </c>
      <c r="V199" s="1537"/>
      <c r="W199" s="716">
        <f>SUM(W180:W194)</f>
        <v>4</v>
      </c>
      <c r="X199" s="1467"/>
      <c r="Y199" s="490"/>
      <c r="Z199" s="933"/>
      <c r="AA199" s="933"/>
      <c r="AB199" s="933"/>
      <c r="AC199" s="933"/>
      <c r="AD199" s="933"/>
      <c r="AE199" s="715"/>
      <c r="AF199" s="746"/>
      <c r="AG199" s="1270"/>
      <c r="AH199" s="1270"/>
      <c r="AI199" s="1270"/>
      <c r="AJ199" s="1270"/>
      <c r="AK199" s="1270"/>
      <c r="AL199" s="534"/>
      <c r="AM199" s="873">
        <f>IF(AF177="☑",U199,IF(AF178="☑",0,IF(AN199=0,"-",IF(AN199=4,5,IF(AN199&gt;=2,3,0)))))</f>
        <v>5</v>
      </c>
      <c r="AN199" s="716">
        <f>SUM(AN180:AN194)</f>
        <v>0</v>
      </c>
      <c r="AO199" s="1773"/>
      <c r="AP199" s="891"/>
      <c r="AQ199" s="1270"/>
      <c r="AR199" s="1270"/>
      <c r="AS199" s="1270"/>
      <c r="AT199" s="1270"/>
      <c r="AU199" s="1270"/>
      <c r="AV199" s="1270"/>
      <c r="AW199" s="534"/>
      <c r="AX199" s="870" t="str">
        <f>IF(AP177="☑",U199,IF(AS177="☑",AM199,IF(AP178="☑",0,IF(AY199=0,"-",IF(AY199=4,5,IF(AY199&gt;=2,3,0))))))</f>
        <v>-</v>
      </c>
      <c r="AY199" s="946">
        <f>SUM(AY179:AY196)</f>
        <v>0</v>
      </c>
      <c r="AZ199" s="1523"/>
      <c r="BA199" s="1398"/>
      <c r="BB199" s="1398"/>
      <c r="BC199" s="1388"/>
      <c r="BD199" s="1261"/>
      <c r="BE199" s="1261"/>
      <c r="BF199" s="1261"/>
      <c r="BG199" s="1261"/>
      <c r="BH199" s="1263"/>
    </row>
    <row r="200" spans="2:60" ht="16.5" customHeight="1" thickBot="1">
      <c r="B200" s="1324"/>
      <c r="C200" s="1722"/>
      <c r="D200" s="717"/>
      <c r="E200" s="717"/>
      <c r="F200" s="717"/>
      <c r="G200" s="717"/>
      <c r="H200" s="717"/>
      <c r="I200" s="717"/>
      <c r="J200" s="718"/>
      <c r="K200" s="823"/>
      <c r="L200" s="826"/>
      <c r="M200" s="658"/>
      <c r="N200" s="658"/>
      <c r="O200" s="658"/>
      <c r="P200" s="658"/>
      <c r="Q200" s="658"/>
      <c r="R200" s="658"/>
      <c r="S200" s="658"/>
      <c r="T200" s="658"/>
      <c r="U200" s="543"/>
      <c r="V200" s="482" t="s">
        <v>1</v>
      </c>
      <c r="W200" s="659"/>
      <c r="X200" s="1468"/>
      <c r="Y200" s="717"/>
      <c r="Z200" s="717"/>
      <c r="AA200" s="717"/>
      <c r="AB200" s="717"/>
      <c r="AC200" s="717"/>
      <c r="AD200" s="717"/>
      <c r="AE200" s="718"/>
      <c r="AF200" s="823"/>
      <c r="AG200" s="826"/>
      <c r="AH200" s="658"/>
      <c r="AI200" s="658"/>
      <c r="AJ200" s="658"/>
      <c r="AK200" s="658"/>
      <c r="AL200" s="658"/>
      <c r="AM200" s="482" t="s">
        <v>1</v>
      </c>
      <c r="AN200" s="659"/>
      <c r="AO200" s="999"/>
      <c r="AP200" s="826"/>
      <c r="AQ200" s="826"/>
      <c r="AR200" s="658"/>
      <c r="AS200" s="658"/>
      <c r="AT200" s="658"/>
      <c r="AU200" s="658"/>
      <c r="AV200" s="658"/>
      <c r="AW200" s="658"/>
      <c r="AX200" s="482" t="s">
        <v>1</v>
      </c>
      <c r="AY200" s="660"/>
      <c r="AZ200" s="1524"/>
      <c r="BA200" s="1399"/>
      <c r="BB200" s="1399"/>
      <c r="BC200" s="1000"/>
      <c r="BD200" s="1001"/>
      <c r="BE200" s="1001"/>
      <c r="BF200" s="1001"/>
      <c r="BG200" s="1001"/>
      <c r="BH200" s="1002"/>
    </row>
    <row r="201" spans="2:60" ht="27" customHeight="1">
      <c r="B201" s="1322" t="s">
        <v>699</v>
      </c>
      <c r="C201" s="1763" t="s">
        <v>14</v>
      </c>
      <c r="D201" s="1336" t="s">
        <v>320</v>
      </c>
      <c r="E201" s="1759"/>
      <c r="F201" s="1759"/>
      <c r="G201" s="1759"/>
      <c r="H201" s="1759"/>
      <c r="I201" s="1759"/>
      <c r="J201" s="1760"/>
      <c r="K201" s="842"/>
      <c r="L201" s="729"/>
      <c r="M201" s="664"/>
      <c r="N201" s="664"/>
      <c r="O201" s="664"/>
      <c r="P201" s="664"/>
      <c r="Q201" s="664"/>
      <c r="R201" s="664"/>
      <c r="S201" s="664"/>
      <c r="T201" s="664"/>
      <c r="U201" s="664"/>
      <c r="V201" s="827"/>
      <c r="W201" s="666"/>
      <c r="X201" s="1461" t="s">
        <v>14</v>
      </c>
      <c r="Y201" s="1336" t="s">
        <v>320</v>
      </c>
      <c r="Z201" s="1759"/>
      <c r="AA201" s="1759"/>
      <c r="AB201" s="1759"/>
      <c r="AC201" s="1759"/>
      <c r="AD201" s="1759"/>
      <c r="AE201" s="1760"/>
      <c r="AF201" s="314" t="s">
        <v>2</v>
      </c>
      <c r="AG201" s="730" t="s">
        <v>36</v>
      </c>
      <c r="AH201" s="664"/>
      <c r="AI201" s="664"/>
      <c r="AJ201" s="664"/>
      <c r="AK201" s="664"/>
      <c r="AL201" s="664"/>
      <c r="AM201" s="664"/>
      <c r="AN201" s="666"/>
      <c r="AO201" s="1681" t="s">
        <v>82</v>
      </c>
      <c r="AP201" s="22" t="s">
        <v>3</v>
      </c>
      <c r="AQ201" s="667" t="s">
        <v>50</v>
      </c>
      <c r="AR201" s="668"/>
      <c r="AS201" s="298" t="s">
        <v>3</v>
      </c>
      <c r="AT201" s="596" t="s">
        <v>642</v>
      </c>
      <c r="AU201" s="668"/>
      <c r="AV201" s="731"/>
      <c r="AW201" s="731"/>
      <c r="AX201" s="732"/>
      <c r="AY201" s="1171">
        <f>IF(AND(AP201="□",AS201="□"),1,IF(AND(AP201="☑",AS201="☑"),5,IF(AND(AS201="☑",AF201="☑"),2,IF(AND(AS201="☑",AF201="□"),3,IF(AP201="☑",4,5)))))</f>
        <v>1</v>
      </c>
      <c r="AZ201" s="904"/>
      <c r="BA201" s="904"/>
      <c r="BB201" s="1003"/>
      <c r="BC201" s="734" t="s">
        <v>666</v>
      </c>
      <c r="BD201" s="735"/>
      <c r="BE201" s="735"/>
      <c r="BF201" s="1004"/>
      <c r="BG201" s="1004"/>
      <c r="BH201" s="1005"/>
    </row>
    <row r="202" spans="2:60" ht="29.25" customHeight="1">
      <c r="B202" s="1323"/>
      <c r="C202" s="1764"/>
      <c r="D202" s="1761"/>
      <c r="E202" s="1761"/>
      <c r="F202" s="1761"/>
      <c r="G202" s="1761"/>
      <c r="H202" s="1761"/>
      <c r="I202" s="1761"/>
      <c r="J202" s="1762"/>
      <c r="K202" s="33" t="s">
        <v>3</v>
      </c>
      <c r="L202" s="738" t="str">
        <f>IF(OR($I$13="金の認定【新規】",$I$13="金の認定【３年ごとの更新】"),"取組無し / 添付資料（取組のわかる資料）無し　（初回/3年ごと更新時のみ　※添付資料無しは採点対象外）","取組無し")</f>
        <v>取組無し</v>
      </c>
      <c r="M202" s="799"/>
      <c r="N202" s="740"/>
      <c r="O202" s="740"/>
      <c r="P202" s="740"/>
      <c r="Q202" s="740"/>
      <c r="R202" s="740"/>
      <c r="S202" s="740"/>
      <c r="T202" s="740"/>
      <c r="U202" s="740"/>
      <c r="V202" s="741"/>
      <c r="W202" s="492"/>
      <c r="X202" s="1462"/>
      <c r="Y202" s="1761"/>
      <c r="Z202" s="1761"/>
      <c r="AA202" s="1761"/>
      <c r="AB202" s="1761"/>
      <c r="AC202" s="1761"/>
      <c r="AD202" s="1761"/>
      <c r="AE202" s="1762"/>
      <c r="AF202" s="33" t="s">
        <v>3</v>
      </c>
      <c r="AG202" s="776" t="str">
        <f>IF(OR($L$13="金の認定【新規】",$L$13="金の認定【３年ごとの更新】"),"取組無し / 添付資料（取組のわかる資料）無し　（初回/3年ごと更新時のみ　※添付資料無しは採点対象外）","取組無し")</f>
        <v>取組無し</v>
      </c>
      <c r="AH202" s="799"/>
      <c r="AI202" s="740"/>
      <c r="AJ202" s="740"/>
      <c r="AK202" s="740"/>
      <c r="AL202" s="740"/>
      <c r="AM202" s="740"/>
      <c r="AN202" s="492"/>
      <c r="AO202" s="1796"/>
      <c r="AP202" s="35" t="s">
        <v>3</v>
      </c>
      <c r="AQ202" s="776" t="str">
        <f>IF(OR($L$13="金の認定【新規】",$L$13="金の認定【３年ごとの更新】"),"取組無し / 添付資料（取組のわかる資料）無し　（初回/3年ごと更新時のみ　※添付資料無しは採点対象外）","取組無し")</f>
        <v>取組無し</v>
      </c>
      <c r="AR202" s="799"/>
      <c r="AS202" s="740"/>
      <c r="AT202" s="740"/>
      <c r="AU202" s="740"/>
      <c r="AV202" s="740"/>
      <c r="AW202" s="740"/>
      <c r="AX202" s="741"/>
      <c r="AY202" s="607"/>
      <c r="AZ202" s="1398">
        <f>U214</f>
        <v>5</v>
      </c>
      <c r="BA202" s="1398">
        <f>IF($X$19="□","",AM214)</f>
        <v>5</v>
      </c>
      <c r="BB202" s="1398" t="str">
        <f>IF($AO$19="□","",AX214)</f>
        <v>-</v>
      </c>
      <c r="BC202" s="1388"/>
      <c r="BD202" s="1261"/>
      <c r="BE202" s="1261"/>
      <c r="BF202" s="1261"/>
      <c r="BG202" s="1261"/>
      <c r="BH202" s="1263"/>
    </row>
    <row r="203" spans="2:60" ht="19.5" customHeight="1">
      <c r="B203" s="1323"/>
      <c r="C203" s="1764"/>
      <c r="D203" s="1761"/>
      <c r="E203" s="1761"/>
      <c r="F203" s="1761"/>
      <c r="G203" s="1761"/>
      <c r="H203" s="1761"/>
      <c r="I203" s="1761"/>
      <c r="J203" s="1762"/>
      <c r="K203" s="511" t="s">
        <v>661</v>
      </c>
      <c r="L203" s="512"/>
      <c r="M203" s="512"/>
      <c r="N203" s="582"/>
      <c r="O203" s="582"/>
      <c r="P203" s="582"/>
      <c r="Q203" s="582"/>
      <c r="R203" s="582"/>
      <c r="S203" s="1328" t="s">
        <v>648</v>
      </c>
      <c r="T203" s="1329"/>
      <c r="U203" s="1329"/>
      <c r="V203" s="1330"/>
      <c r="W203" s="492"/>
      <c r="X203" s="1462"/>
      <c r="Y203" s="1761"/>
      <c r="Z203" s="1761"/>
      <c r="AA203" s="1761"/>
      <c r="AB203" s="1761"/>
      <c r="AC203" s="1761"/>
      <c r="AD203" s="1761"/>
      <c r="AE203" s="1762"/>
      <c r="AF203" s="511" t="s">
        <v>661</v>
      </c>
      <c r="AG203" s="512"/>
      <c r="AH203" s="512"/>
      <c r="AI203" s="582"/>
      <c r="AJ203" s="582"/>
      <c r="AK203" s="582"/>
      <c r="AL203" s="582"/>
      <c r="AM203" s="582"/>
      <c r="AN203" s="492"/>
      <c r="AO203" s="1796"/>
      <c r="AP203" s="1502" t="s">
        <v>661</v>
      </c>
      <c r="AQ203" s="1502"/>
      <c r="AR203" s="1502"/>
      <c r="AS203" s="1828"/>
      <c r="AT203" s="1828"/>
      <c r="AU203" s="582"/>
      <c r="AV203" s="582"/>
      <c r="AW203" s="582"/>
      <c r="AX203" s="606"/>
      <c r="AY203" s="607"/>
      <c r="AZ203" s="1398"/>
      <c r="BA203" s="1398"/>
      <c r="BB203" s="1398"/>
      <c r="BC203" s="1388"/>
      <c r="BD203" s="1261"/>
      <c r="BE203" s="1261"/>
      <c r="BF203" s="1261"/>
      <c r="BG203" s="1261"/>
      <c r="BH203" s="1263"/>
    </row>
    <row r="204" spans="2:60" ht="19.5" customHeight="1">
      <c r="B204" s="1323"/>
      <c r="C204" s="1764"/>
      <c r="D204" s="1761"/>
      <c r="E204" s="1761"/>
      <c r="F204" s="1761"/>
      <c r="G204" s="1761"/>
      <c r="H204" s="1761"/>
      <c r="I204" s="1761"/>
      <c r="J204" s="1762"/>
      <c r="K204" s="311" t="s">
        <v>2</v>
      </c>
      <c r="L204" s="925" t="s">
        <v>465</v>
      </c>
      <c r="M204" s="603"/>
      <c r="N204" s="582"/>
      <c r="O204" s="582"/>
      <c r="P204" s="582"/>
      <c r="Q204" s="582"/>
      <c r="R204" s="517"/>
      <c r="S204" s="582"/>
      <c r="T204" s="1817"/>
      <c r="U204" s="1817"/>
      <c r="V204" s="678"/>
      <c r="W204" s="492">
        <f>IF(K204="☑",1,0)</f>
        <v>1</v>
      </c>
      <c r="X204" s="1462"/>
      <c r="Y204" s="1761"/>
      <c r="Z204" s="1761"/>
      <c r="AA204" s="1761"/>
      <c r="AB204" s="1761"/>
      <c r="AC204" s="1761"/>
      <c r="AD204" s="1761"/>
      <c r="AE204" s="1762"/>
      <c r="AF204" s="311" t="s">
        <v>3</v>
      </c>
      <c r="AG204" s="925" t="s">
        <v>465</v>
      </c>
      <c r="AH204" s="603"/>
      <c r="AI204" s="582"/>
      <c r="AJ204" s="582"/>
      <c r="AK204" s="582"/>
      <c r="AL204" s="582"/>
      <c r="AM204" s="517"/>
      <c r="AN204" s="492">
        <f>IF(AF204="☑",1,0)</f>
        <v>0</v>
      </c>
      <c r="AO204" s="1796"/>
      <c r="AP204" s="311" t="s">
        <v>3</v>
      </c>
      <c r="AQ204" s="925" t="s">
        <v>465</v>
      </c>
      <c r="AR204" s="603"/>
      <c r="AS204" s="582"/>
      <c r="AT204" s="582"/>
      <c r="AU204" s="582"/>
      <c r="AV204" s="582"/>
      <c r="AW204" s="582"/>
      <c r="AX204" s="606"/>
      <c r="AY204" s="498">
        <f>IF(AP204="☑",1,0)</f>
        <v>0</v>
      </c>
      <c r="AZ204" s="1398"/>
      <c r="BA204" s="1398"/>
      <c r="BB204" s="1398"/>
      <c r="BC204" s="1388"/>
      <c r="BD204" s="1261"/>
      <c r="BE204" s="1261"/>
      <c r="BF204" s="1261"/>
      <c r="BG204" s="1261"/>
      <c r="BH204" s="1263"/>
    </row>
    <row r="205" spans="2:60" ht="19.5" customHeight="1">
      <c r="B205" s="1323"/>
      <c r="C205" s="1764"/>
      <c r="D205" s="924"/>
      <c r="E205" s="1455" t="s">
        <v>440</v>
      </c>
      <c r="F205" s="1456"/>
      <c r="G205" s="1456"/>
      <c r="H205" s="1456"/>
      <c r="I205" s="1457"/>
      <c r="J205" s="634"/>
      <c r="K205" s="891"/>
      <c r="L205" s="603"/>
      <c r="M205" s="995" t="s">
        <v>384</v>
      </c>
      <c r="N205" s="1290"/>
      <c r="O205" s="1291"/>
      <c r="P205" s="1292"/>
      <c r="Q205" s="582"/>
      <c r="R205" s="517"/>
      <c r="S205" s="582"/>
      <c r="T205" s="1295"/>
      <c r="U205" s="1296"/>
      <c r="V205" s="678"/>
      <c r="W205" s="492"/>
      <c r="X205" s="1462"/>
      <c r="Y205" s="924"/>
      <c r="Z205" s="1455" t="s">
        <v>440</v>
      </c>
      <c r="AA205" s="1456"/>
      <c r="AB205" s="1456"/>
      <c r="AC205" s="1456"/>
      <c r="AD205" s="1457"/>
      <c r="AE205" s="634"/>
      <c r="AF205" s="891"/>
      <c r="AG205" s="603"/>
      <c r="AH205" s="995" t="s">
        <v>384</v>
      </c>
      <c r="AI205" s="1290"/>
      <c r="AJ205" s="1291"/>
      <c r="AK205" s="1292"/>
      <c r="AL205" s="582"/>
      <c r="AM205" s="517"/>
      <c r="AN205" s="492"/>
      <c r="AO205" s="1796"/>
      <c r="AP205" s="891"/>
      <c r="AQ205" s="603"/>
      <c r="AR205" s="995" t="s">
        <v>384</v>
      </c>
      <c r="AS205" s="1290"/>
      <c r="AT205" s="1290"/>
      <c r="AU205" s="1291"/>
      <c r="AV205" s="1292"/>
      <c r="AW205" s="582"/>
      <c r="AX205" s="606"/>
      <c r="AY205" s="614"/>
      <c r="AZ205" s="1398"/>
      <c r="BA205" s="1398"/>
      <c r="BB205" s="1398"/>
      <c r="BC205" s="1388"/>
      <c r="BD205" s="1261"/>
      <c r="BE205" s="1261"/>
      <c r="BF205" s="1261"/>
      <c r="BG205" s="1261"/>
      <c r="BH205" s="1263"/>
    </row>
    <row r="206" spans="2:60" ht="19.5" customHeight="1">
      <c r="B206" s="1323"/>
      <c r="C206" s="1764"/>
      <c r="D206" s="924"/>
      <c r="E206" s="1458"/>
      <c r="F206" s="1459"/>
      <c r="G206" s="1459"/>
      <c r="H206" s="1459"/>
      <c r="I206" s="1460"/>
      <c r="J206" s="634"/>
      <c r="K206" s="311" t="s">
        <v>2</v>
      </c>
      <c r="L206" s="925" t="s">
        <v>795</v>
      </c>
      <c r="M206" s="603"/>
      <c r="N206" s="582"/>
      <c r="O206" s="582"/>
      <c r="P206" s="582"/>
      <c r="Q206" s="582"/>
      <c r="R206" s="517"/>
      <c r="S206" s="582"/>
      <c r="T206" s="1293"/>
      <c r="U206" s="1294"/>
      <c r="V206" s="678"/>
      <c r="W206" s="492">
        <f>IF(K206="☑",1,0)</f>
        <v>1</v>
      </c>
      <c r="X206" s="1462"/>
      <c r="Y206" s="924"/>
      <c r="Z206" s="1458"/>
      <c r="AA206" s="1459"/>
      <c r="AB206" s="1459"/>
      <c r="AC206" s="1459"/>
      <c r="AD206" s="1460"/>
      <c r="AE206" s="634"/>
      <c r="AF206" s="311" t="s">
        <v>3</v>
      </c>
      <c r="AG206" s="925" t="s">
        <v>795</v>
      </c>
      <c r="AH206" s="603"/>
      <c r="AI206" s="582"/>
      <c r="AJ206" s="582"/>
      <c r="AK206" s="582"/>
      <c r="AL206" s="582"/>
      <c r="AM206" s="517"/>
      <c r="AN206" s="492">
        <f>IF(AF206="☑",1,0)</f>
        <v>0</v>
      </c>
      <c r="AO206" s="1796"/>
      <c r="AP206" s="311" t="s">
        <v>3</v>
      </c>
      <c r="AQ206" s="925" t="s">
        <v>795</v>
      </c>
      <c r="AR206" s="603"/>
      <c r="AS206" s="582"/>
      <c r="AT206" s="582"/>
      <c r="AU206" s="582"/>
      <c r="AV206" s="582"/>
      <c r="AW206" s="582"/>
      <c r="AX206" s="606"/>
      <c r="AY206" s="498">
        <f>IF(AP206="☑",1,0)</f>
        <v>0</v>
      </c>
      <c r="AZ206" s="1398"/>
      <c r="BA206" s="1398"/>
      <c r="BB206" s="1398"/>
      <c r="BC206" s="1388"/>
      <c r="BD206" s="1261"/>
      <c r="BE206" s="1261"/>
      <c r="BF206" s="1261"/>
      <c r="BG206" s="1261"/>
      <c r="BH206" s="1263"/>
    </row>
    <row r="207" spans="2:60" ht="15.75" customHeight="1">
      <c r="B207" s="1323"/>
      <c r="C207" s="1764"/>
      <c r="D207" s="646"/>
      <c r="E207" s="1551" t="s">
        <v>34</v>
      </c>
      <c r="F207" s="1573"/>
      <c r="G207" s="1573"/>
      <c r="H207" s="1573"/>
      <c r="I207" s="1574"/>
      <c r="J207" s="683"/>
      <c r="K207" s="530"/>
      <c r="L207" s="911" t="s">
        <v>335</v>
      </c>
      <c r="M207" s="1006"/>
      <c r="N207" s="1007"/>
      <c r="O207" s="1007"/>
      <c r="P207" s="1007"/>
      <c r="Q207" s="988"/>
      <c r="R207" s="800"/>
      <c r="S207" s="988"/>
      <c r="T207" s="1295"/>
      <c r="U207" s="1296"/>
      <c r="V207" s="678"/>
      <c r="W207" s="492"/>
      <c r="X207" s="1462"/>
      <c r="Y207" s="646"/>
      <c r="Z207" s="1551" t="s">
        <v>34</v>
      </c>
      <c r="AA207" s="1573"/>
      <c r="AB207" s="1573"/>
      <c r="AC207" s="1573"/>
      <c r="AD207" s="1574"/>
      <c r="AE207" s="683"/>
      <c r="AF207" s="530"/>
      <c r="AG207" s="911" t="s">
        <v>335</v>
      </c>
      <c r="AH207" s="1006"/>
      <c r="AI207" s="1007"/>
      <c r="AJ207" s="1007"/>
      <c r="AK207" s="1007"/>
      <c r="AL207" s="988"/>
      <c r="AM207" s="800"/>
      <c r="AN207" s="492"/>
      <c r="AO207" s="1796"/>
      <c r="AP207" s="531"/>
      <c r="AQ207" s="911" t="s">
        <v>335</v>
      </c>
      <c r="AR207" s="1006"/>
      <c r="AS207" s="1007"/>
      <c r="AT207" s="1007"/>
      <c r="AU207" s="1007"/>
      <c r="AV207" s="1007"/>
      <c r="AW207" s="988"/>
      <c r="AX207" s="606"/>
      <c r="AY207" s="498"/>
      <c r="AZ207" s="1398"/>
      <c r="BA207" s="1398"/>
      <c r="BB207" s="1398"/>
      <c r="BC207" s="1388"/>
      <c r="BD207" s="1261"/>
      <c r="BE207" s="1261"/>
      <c r="BF207" s="1261"/>
      <c r="BG207" s="1261"/>
      <c r="BH207" s="1263"/>
    </row>
    <row r="208" spans="2:60" ht="15.75" customHeight="1">
      <c r="B208" s="1323"/>
      <c r="C208" s="1764"/>
      <c r="D208" s="646"/>
      <c r="E208" s="1575"/>
      <c r="F208" s="1576"/>
      <c r="G208" s="1576"/>
      <c r="H208" s="1576"/>
      <c r="I208" s="1577"/>
      <c r="J208" s="683"/>
      <c r="K208" s="530"/>
      <c r="L208" s="917" t="s">
        <v>3</v>
      </c>
      <c r="M208" s="922" t="s">
        <v>339</v>
      </c>
      <c r="N208" s="918"/>
      <c r="O208" s="918"/>
      <c r="P208" s="1008"/>
      <c r="Q208" s="988"/>
      <c r="R208" s="800"/>
      <c r="S208" s="988"/>
      <c r="T208" s="1295"/>
      <c r="U208" s="1296"/>
      <c r="V208" s="678"/>
      <c r="W208" s="492"/>
      <c r="X208" s="1462"/>
      <c r="Y208" s="646"/>
      <c r="Z208" s="1575"/>
      <c r="AA208" s="1576"/>
      <c r="AB208" s="1576"/>
      <c r="AC208" s="1576"/>
      <c r="AD208" s="1577"/>
      <c r="AE208" s="683"/>
      <c r="AF208" s="530"/>
      <c r="AG208" s="917" t="s">
        <v>3</v>
      </c>
      <c r="AH208" s="922" t="s">
        <v>339</v>
      </c>
      <c r="AI208" s="918"/>
      <c r="AJ208" s="918"/>
      <c r="AK208" s="1008"/>
      <c r="AL208" s="988"/>
      <c r="AM208" s="800"/>
      <c r="AN208" s="492"/>
      <c r="AO208" s="1796"/>
      <c r="AP208" s="531"/>
      <c r="AQ208" s="917" t="s">
        <v>3</v>
      </c>
      <c r="AR208" s="922" t="s">
        <v>339</v>
      </c>
      <c r="AS208" s="918"/>
      <c r="AT208" s="918"/>
      <c r="AU208" s="918"/>
      <c r="AV208" s="1008"/>
      <c r="AW208" s="988"/>
      <c r="AX208" s="606"/>
      <c r="AY208" s="498"/>
      <c r="AZ208" s="1398"/>
      <c r="BA208" s="1398"/>
      <c r="BB208" s="1398"/>
      <c r="BC208" s="1388"/>
      <c r="BD208" s="1261"/>
      <c r="BE208" s="1261"/>
      <c r="BF208" s="1261"/>
      <c r="BG208" s="1261"/>
      <c r="BH208" s="1263"/>
    </row>
    <row r="209" spans="2:60" ht="15.75" customHeight="1">
      <c r="B209" s="1323"/>
      <c r="C209" s="1764"/>
      <c r="D209" s="646"/>
      <c r="E209" s="1593"/>
      <c r="F209" s="1279"/>
      <c r="G209" s="1279"/>
      <c r="H209" s="1279"/>
      <c r="I209" s="1594"/>
      <c r="J209" s="683"/>
      <c r="K209" s="530"/>
      <c r="L209" s="917" t="s">
        <v>3</v>
      </c>
      <c r="M209" s="932" t="s">
        <v>458</v>
      </c>
      <c r="N209" s="1009"/>
      <c r="O209" s="1009"/>
      <c r="P209" s="1007"/>
      <c r="Q209" s="939"/>
      <c r="R209" s="800"/>
      <c r="S209" s="988"/>
      <c r="T209" s="1295"/>
      <c r="U209" s="1296"/>
      <c r="V209" s="624"/>
      <c r="W209" s="623"/>
      <c r="X209" s="1462"/>
      <c r="Y209" s="646"/>
      <c r="Z209" s="1593"/>
      <c r="AA209" s="1279"/>
      <c r="AB209" s="1279"/>
      <c r="AC209" s="1279"/>
      <c r="AD209" s="1594"/>
      <c r="AE209" s="683"/>
      <c r="AF209" s="530"/>
      <c r="AG209" s="917" t="s">
        <v>3</v>
      </c>
      <c r="AH209" s="932" t="s">
        <v>458</v>
      </c>
      <c r="AI209" s="1009"/>
      <c r="AJ209" s="1009"/>
      <c r="AK209" s="1007"/>
      <c r="AL209" s="939"/>
      <c r="AM209" s="800"/>
      <c r="AN209" s="623"/>
      <c r="AO209" s="1796"/>
      <c r="AP209" s="531"/>
      <c r="AQ209" s="917" t="s">
        <v>3</v>
      </c>
      <c r="AR209" s="932" t="s">
        <v>458</v>
      </c>
      <c r="AS209" s="1009"/>
      <c r="AT209" s="1009"/>
      <c r="AU209" s="1009"/>
      <c r="AV209" s="1007"/>
      <c r="AW209" s="939"/>
      <c r="AX209" s="606"/>
      <c r="AY209" s="498"/>
      <c r="AZ209" s="1398"/>
      <c r="BA209" s="1398"/>
      <c r="BB209" s="1398"/>
      <c r="BC209" s="1388"/>
      <c r="BD209" s="1261"/>
      <c r="BE209" s="1261"/>
      <c r="BF209" s="1261"/>
      <c r="BG209" s="1261"/>
      <c r="BH209" s="1263"/>
    </row>
    <row r="210" spans="2:60" ht="15.75" customHeight="1">
      <c r="B210" s="1323"/>
      <c r="C210" s="1764"/>
      <c r="D210" s="646"/>
      <c r="E210" s="1587" t="s">
        <v>35</v>
      </c>
      <c r="F210" s="1643"/>
      <c r="G210" s="1643"/>
      <c r="H210" s="1643"/>
      <c r="I210" s="1644"/>
      <c r="J210" s="683"/>
      <c r="K210" s="530"/>
      <c r="L210" s="917" t="s">
        <v>3</v>
      </c>
      <c r="M210" s="932" t="s">
        <v>466</v>
      </c>
      <c r="N210" s="1009"/>
      <c r="O210" s="1009"/>
      <c r="P210" s="1007"/>
      <c r="Q210" s="939"/>
      <c r="R210" s="800"/>
      <c r="S210" s="988"/>
      <c r="T210" s="1295"/>
      <c r="U210" s="1296"/>
      <c r="V210" s="624"/>
      <c r="W210" s="623"/>
      <c r="X210" s="1462"/>
      <c r="Y210" s="646"/>
      <c r="Z210" s="1587" t="s">
        <v>35</v>
      </c>
      <c r="AA210" s="1643"/>
      <c r="AB210" s="1643"/>
      <c r="AC210" s="1643"/>
      <c r="AD210" s="1644"/>
      <c r="AE210" s="683"/>
      <c r="AF210" s="530"/>
      <c r="AG210" s="917" t="s">
        <v>3</v>
      </c>
      <c r="AH210" s="932" t="s">
        <v>466</v>
      </c>
      <c r="AI210" s="1009"/>
      <c r="AJ210" s="1009"/>
      <c r="AK210" s="1007"/>
      <c r="AL210" s="939"/>
      <c r="AM210" s="800"/>
      <c r="AN210" s="623"/>
      <c r="AO210" s="1796"/>
      <c r="AP210" s="531"/>
      <c r="AQ210" s="917" t="s">
        <v>3</v>
      </c>
      <c r="AR210" s="932" t="s">
        <v>466</v>
      </c>
      <c r="AS210" s="1009"/>
      <c r="AT210" s="1009"/>
      <c r="AU210" s="1009"/>
      <c r="AV210" s="1007"/>
      <c r="AW210" s="939"/>
      <c r="AX210" s="606"/>
      <c r="AY210" s="498"/>
      <c r="AZ210" s="1398"/>
      <c r="BA210" s="1398"/>
      <c r="BB210" s="1398"/>
      <c r="BC210" s="1388"/>
      <c r="BD210" s="1261"/>
      <c r="BE210" s="1261"/>
      <c r="BF210" s="1261"/>
      <c r="BG210" s="1261"/>
      <c r="BH210" s="1263"/>
    </row>
    <row r="211" spans="2:60" ht="15.75" customHeight="1">
      <c r="B211" s="1323"/>
      <c r="C211" s="1764"/>
      <c r="D211" s="645"/>
      <c r="E211" s="1756"/>
      <c r="F211" s="1279"/>
      <c r="G211" s="1279"/>
      <c r="H211" s="1279"/>
      <c r="I211" s="1757"/>
      <c r="J211" s="715"/>
      <c r="K211" s="530"/>
      <c r="L211" s="917" t="s">
        <v>3</v>
      </c>
      <c r="M211" s="922" t="s">
        <v>29</v>
      </c>
      <c r="N211" s="1654"/>
      <c r="O211" s="1758"/>
      <c r="P211" s="1770"/>
      <c r="Q211" s="939"/>
      <c r="R211" s="801"/>
      <c r="S211" s="939"/>
      <c r="T211" s="1295"/>
      <c r="U211" s="1296"/>
      <c r="V211" s="624"/>
      <c r="W211" s="492"/>
      <c r="X211" s="1462"/>
      <c r="Y211" s="645"/>
      <c r="Z211" s="1756"/>
      <c r="AA211" s="1279"/>
      <c r="AB211" s="1279"/>
      <c r="AC211" s="1279"/>
      <c r="AD211" s="1757"/>
      <c r="AE211" s="715"/>
      <c r="AF211" s="530"/>
      <c r="AG211" s="917" t="s">
        <v>3</v>
      </c>
      <c r="AH211" s="922" t="s">
        <v>29</v>
      </c>
      <c r="AI211" s="1654"/>
      <c r="AJ211" s="1758"/>
      <c r="AK211" s="1770"/>
      <c r="AL211" s="939"/>
      <c r="AM211" s="801"/>
      <c r="AN211" s="492"/>
      <c r="AO211" s="1796"/>
      <c r="AP211" s="531"/>
      <c r="AQ211" s="917" t="s">
        <v>3</v>
      </c>
      <c r="AR211" s="922" t="s">
        <v>29</v>
      </c>
      <c r="AS211" s="1654"/>
      <c r="AT211" s="1654"/>
      <c r="AU211" s="1758"/>
      <c r="AV211" s="1770"/>
      <c r="AW211" s="939"/>
      <c r="AX211" s="606"/>
      <c r="AY211" s="498"/>
      <c r="AZ211" s="1398"/>
      <c r="BA211" s="1398"/>
      <c r="BB211" s="1398"/>
      <c r="BC211" s="1388"/>
      <c r="BD211" s="1261"/>
      <c r="BE211" s="1261"/>
      <c r="BF211" s="1261"/>
      <c r="BG211" s="1261"/>
      <c r="BH211" s="1263"/>
    </row>
    <row r="212" spans="2:60" ht="10.5" customHeight="1">
      <c r="B212" s="1323"/>
      <c r="C212" s="1764"/>
      <c r="D212" s="645"/>
      <c r="E212" s="1645"/>
      <c r="F212" s="1646"/>
      <c r="G212" s="1646"/>
      <c r="H212" s="1646"/>
      <c r="I212" s="1647"/>
      <c r="J212" s="715"/>
      <c r="K212" s="746"/>
      <c r="L212" s="636"/>
      <c r="M212" s="637"/>
      <c r="N212" s="637"/>
      <c r="O212" s="575"/>
      <c r="P212" s="575"/>
      <c r="Q212" s="377"/>
      <c r="R212" s="802"/>
      <c r="S212" s="377"/>
      <c r="T212" s="1818"/>
      <c r="U212" s="1530"/>
      <c r="V212" s="606"/>
      <c r="W212" s="639"/>
      <c r="X212" s="1462"/>
      <c r="Y212" s="645"/>
      <c r="Z212" s="1645"/>
      <c r="AA212" s="1646"/>
      <c r="AB212" s="1646"/>
      <c r="AC212" s="1646"/>
      <c r="AD212" s="1647"/>
      <c r="AE212" s="715"/>
      <c r="AF212" s="746"/>
      <c r="AG212" s="636"/>
      <c r="AH212" s="637"/>
      <c r="AI212" s="637"/>
      <c r="AJ212" s="575"/>
      <c r="AK212" s="575"/>
      <c r="AL212" s="377"/>
      <c r="AM212" s="802"/>
      <c r="AN212" s="639"/>
      <c r="AO212" s="1796"/>
      <c r="AP212" s="891"/>
      <c r="AQ212" s="636"/>
      <c r="AR212" s="637"/>
      <c r="AS212" s="637"/>
      <c r="AT212" s="637"/>
      <c r="AU212" s="575"/>
      <c r="AV212" s="575"/>
      <c r="AW212" s="377"/>
      <c r="AX212" s="606"/>
      <c r="AY212" s="639"/>
      <c r="AZ212" s="1398"/>
      <c r="BA212" s="1398"/>
      <c r="BB212" s="1398"/>
      <c r="BC212" s="1388"/>
      <c r="BD212" s="1261"/>
      <c r="BE212" s="1261"/>
      <c r="BF212" s="1261"/>
      <c r="BG212" s="1261"/>
      <c r="BH212" s="1263"/>
    </row>
    <row r="213" spans="2:60" ht="19.5" customHeight="1">
      <c r="B213" s="1323"/>
      <c r="C213" s="1764"/>
      <c r="D213" s="646"/>
      <c r="E213" s="803"/>
      <c r="F213" s="803"/>
      <c r="G213" s="651"/>
      <c r="H213" s="651"/>
      <c r="I213" s="651"/>
      <c r="J213" s="683"/>
      <c r="K213" s="647" t="s">
        <v>22</v>
      </c>
      <c r="L213" s="1010"/>
      <c r="M213" s="532"/>
      <c r="N213" s="533"/>
      <c r="O213" s="531"/>
      <c r="P213" s="534"/>
      <c r="Q213" s="534"/>
      <c r="R213" s="534"/>
      <c r="S213" s="534"/>
      <c r="T213" s="534"/>
      <c r="U213" s="534"/>
      <c r="V213" s="535" t="str">
        <f>IF(ISNUMBER(U214),"","該当する取組状況を選択してください")</f>
        <v/>
      </c>
      <c r="W213" s="747"/>
      <c r="X213" s="1462"/>
      <c r="Y213" s="646"/>
      <c r="Z213" s="803"/>
      <c r="AA213" s="803"/>
      <c r="AB213" s="651"/>
      <c r="AC213" s="651"/>
      <c r="AD213" s="651"/>
      <c r="AE213" s="683"/>
      <c r="AF213" s="647" t="s">
        <v>22</v>
      </c>
      <c r="AG213" s="1010"/>
      <c r="AH213" s="532"/>
      <c r="AI213" s="533"/>
      <c r="AJ213" s="531"/>
      <c r="AK213" s="534"/>
      <c r="AL213" s="534"/>
      <c r="AM213" s="535" t="str">
        <f>IF(ISNUMBER(AM214),"","該当する取組状況等を選択してください")</f>
        <v/>
      </c>
      <c r="AN213" s="747"/>
      <c r="AO213" s="1796"/>
      <c r="AP213" s="648" t="s">
        <v>22</v>
      </c>
      <c r="AQ213" s="1010"/>
      <c r="AR213" s="532"/>
      <c r="AS213" s="533"/>
      <c r="AT213" s="533"/>
      <c r="AU213" s="531"/>
      <c r="AV213" s="534"/>
      <c r="AW213" s="534"/>
      <c r="AX213" s="535" t="str">
        <f>IF(ISNUMBER(AX214),"","該当する取組状況を選択してください")</f>
        <v>該当する取組状況を選択してください</v>
      </c>
      <c r="AY213" s="761"/>
      <c r="AZ213" s="1398"/>
      <c r="BA213" s="1398"/>
      <c r="BB213" s="1398"/>
      <c r="BC213" s="1388"/>
      <c r="BD213" s="1261"/>
      <c r="BE213" s="1261"/>
      <c r="BF213" s="1261"/>
      <c r="BG213" s="1261"/>
      <c r="BH213" s="1263"/>
    </row>
    <row r="214" spans="2:60" ht="38.450000000000003" customHeight="1">
      <c r="B214" s="1323"/>
      <c r="C214" s="1764"/>
      <c r="D214" s="490"/>
      <c r="E214" s="1011"/>
      <c r="F214" s="1011"/>
      <c r="G214" s="1011"/>
      <c r="H214" s="1011"/>
      <c r="I214" s="1011"/>
      <c r="J214" s="490"/>
      <c r="K214" s="746"/>
      <c r="L214" s="1270"/>
      <c r="M214" s="1270"/>
      <c r="N214" s="1270"/>
      <c r="O214" s="1270"/>
      <c r="P214" s="1270"/>
      <c r="Q214" s="534"/>
      <c r="R214" s="534"/>
      <c r="S214" s="534"/>
      <c r="T214" s="534"/>
      <c r="U214" s="1312">
        <f>IF(K202="☑",0,IF(W214=0,"-",IF(W214=2,5,IF(W214&gt;=1,3,0))))</f>
        <v>5</v>
      </c>
      <c r="V214" s="1313"/>
      <c r="W214" s="716">
        <f>SUM(W203:W212)</f>
        <v>2</v>
      </c>
      <c r="X214" s="1462"/>
      <c r="Y214" s="490"/>
      <c r="Z214" s="1011"/>
      <c r="AA214" s="1011"/>
      <c r="AB214" s="1011"/>
      <c r="AC214" s="1011"/>
      <c r="AD214" s="1011"/>
      <c r="AE214" s="490"/>
      <c r="AF214" s="746"/>
      <c r="AG214" s="1270"/>
      <c r="AH214" s="1270"/>
      <c r="AI214" s="1270"/>
      <c r="AJ214" s="1270"/>
      <c r="AK214" s="1270"/>
      <c r="AL214" s="534"/>
      <c r="AM214" s="872">
        <f>IF(AF201="☑",U214,IF(AF202="☑",0,IF(AN214=0,"-",IF(AN214=2,5,IF(AN214&gt;=1,3,0)))))</f>
        <v>5</v>
      </c>
      <c r="AN214" s="716">
        <f>SUM(AN203:AN212)</f>
        <v>0</v>
      </c>
      <c r="AO214" s="1796"/>
      <c r="AP214" s="891"/>
      <c r="AQ214" s="1270"/>
      <c r="AR214" s="1270"/>
      <c r="AS214" s="1270"/>
      <c r="AT214" s="1270"/>
      <c r="AU214" s="1270"/>
      <c r="AV214" s="1270"/>
      <c r="AW214" s="534"/>
      <c r="AX214" s="870" t="str">
        <f>IF(AP201="☑",U214,IF(AS201="☑",AM214,IF(AP202="☑",0,IF(AY214=0,"-",IF(AY214=2,5,IF(AY214=1,3,"-"))))))</f>
        <v>-</v>
      </c>
      <c r="AY214" s="946">
        <f>SUM(AY203:AY211)</f>
        <v>0</v>
      </c>
      <c r="AZ214" s="1398"/>
      <c r="BA214" s="1398"/>
      <c r="BB214" s="1398"/>
      <c r="BC214" s="1388"/>
      <c r="BD214" s="1261"/>
      <c r="BE214" s="1261"/>
      <c r="BF214" s="1261"/>
      <c r="BG214" s="1261"/>
      <c r="BH214" s="1263"/>
    </row>
    <row r="215" spans="2:60" ht="13.5" customHeight="1">
      <c r="B215" s="1323"/>
      <c r="C215" s="1765"/>
      <c r="D215" s="748"/>
      <c r="E215" s="748"/>
      <c r="F215" s="748"/>
      <c r="G215" s="748"/>
      <c r="H215" s="748"/>
      <c r="I215" s="748"/>
      <c r="J215" s="748"/>
      <c r="K215" s="785"/>
      <c r="L215" s="1048"/>
      <c r="M215" s="1049"/>
      <c r="N215" s="693"/>
      <c r="O215" s="693"/>
      <c r="P215" s="693"/>
      <c r="Q215" s="693"/>
      <c r="R215" s="693"/>
      <c r="S215" s="693"/>
      <c r="T215" s="693"/>
      <c r="U215" s="1050"/>
      <c r="V215" s="546" t="s">
        <v>1</v>
      </c>
      <c r="W215" s="767"/>
      <c r="X215" s="1816"/>
      <c r="Y215" s="748"/>
      <c r="Z215" s="748"/>
      <c r="AA215" s="748"/>
      <c r="AB215" s="748"/>
      <c r="AC215" s="748"/>
      <c r="AD215" s="748"/>
      <c r="AE215" s="748"/>
      <c r="AF215" s="785"/>
      <c r="AG215" s="1048"/>
      <c r="AH215" s="1049"/>
      <c r="AI215" s="693"/>
      <c r="AJ215" s="693"/>
      <c r="AK215" s="693"/>
      <c r="AL215" s="693"/>
      <c r="AM215" s="546" t="s">
        <v>1</v>
      </c>
      <c r="AN215" s="767"/>
      <c r="AO215" s="1797"/>
      <c r="AP215" s="766"/>
      <c r="AQ215" s="1048"/>
      <c r="AR215" s="1049"/>
      <c r="AS215" s="693"/>
      <c r="AT215" s="693"/>
      <c r="AU215" s="693"/>
      <c r="AV215" s="693"/>
      <c r="AW215" s="693"/>
      <c r="AX215" s="546" t="s">
        <v>1</v>
      </c>
      <c r="AY215" s="676"/>
      <c r="AZ215" s="1512"/>
      <c r="BA215" s="1512"/>
      <c r="BB215" s="1512"/>
      <c r="BC215" s="793"/>
      <c r="BD215" s="794"/>
      <c r="BE215" s="794"/>
      <c r="BF215" s="794"/>
      <c r="BG215" s="794"/>
      <c r="BH215" s="795"/>
    </row>
    <row r="216" spans="2:60" ht="29.25" customHeight="1">
      <c r="B216" s="1323"/>
      <c r="C216" s="1727" t="s">
        <v>15</v>
      </c>
      <c r="D216" s="1768" t="s">
        <v>321</v>
      </c>
      <c r="E216" s="1693"/>
      <c r="F216" s="1693"/>
      <c r="G216" s="1693"/>
      <c r="H216" s="1693"/>
      <c r="I216" s="1693"/>
      <c r="J216" s="1694"/>
      <c r="K216" s="959"/>
      <c r="L216" s="959"/>
      <c r="M216" s="885"/>
      <c r="N216" s="885"/>
      <c r="O216" s="885"/>
      <c r="P216" s="885"/>
      <c r="Q216" s="885"/>
      <c r="R216" s="885"/>
      <c r="S216" s="885"/>
      <c r="T216" s="885"/>
      <c r="U216" s="885"/>
      <c r="V216" s="804"/>
      <c r="W216" s="674"/>
      <c r="X216" s="1751" t="s">
        <v>15</v>
      </c>
      <c r="Y216" s="1768" t="s">
        <v>321</v>
      </c>
      <c r="Z216" s="1693"/>
      <c r="AA216" s="1693"/>
      <c r="AB216" s="1693"/>
      <c r="AC216" s="1693"/>
      <c r="AD216" s="1693"/>
      <c r="AE216" s="1694"/>
      <c r="AF216" s="886" t="s">
        <v>2</v>
      </c>
      <c r="AG216" s="887" t="s">
        <v>36</v>
      </c>
      <c r="AH216" s="885"/>
      <c r="AI216" s="885"/>
      <c r="AJ216" s="885"/>
      <c r="AK216" s="885"/>
      <c r="AL216" s="885"/>
      <c r="AM216" s="885"/>
      <c r="AN216" s="674"/>
      <c r="AO216" s="1794" t="s">
        <v>83</v>
      </c>
      <c r="AP216" s="947" t="s">
        <v>3</v>
      </c>
      <c r="AQ216" s="948" t="s">
        <v>50</v>
      </c>
      <c r="AR216" s="949"/>
      <c r="AS216" s="309" t="s">
        <v>3</v>
      </c>
      <c r="AT216" s="556" t="s">
        <v>642</v>
      </c>
      <c r="AU216" s="949"/>
      <c r="AV216" s="950"/>
      <c r="AW216" s="950"/>
      <c r="AX216" s="700"/>
      <c r="AY216" s="1171">
        <f>IF(AND(AP216="□",AS216="□"),1,IF(AND(AP216="☑",AS216="☑"),5,IF(AND(AS216="☑",AF216="☑"),2,IF(AND(AS216="☑",AF216="□"),3,IF(AP216="☑",4,5)))))</f>
        <v>1</v>
      </c>
      <c r="AZ216" s="805"/>
      <c r="BA216" s="701"/>
      <c r="BB216" s="806"/>
      <c r="BC216" s="702" t="s">
        <v>666</v>
      </c>
      <c r="BD216" s="562"/>
      <c r="BE216" s="562"/>
      <c r="BF216" s="951"/>
      <c r="BG216" s="951"/>
      <c r="BH216" s="798"/>
    </row>
    <row r="217" spans="2:60" ht="29.25" customHeight="1">
      <c r="B217" s="1323"/>
      <c r="C217" s="1721"/>
      <c r="D217" s="1693"/>
      <c r="E217" s="1693"/>
      <c r="F217" s="1693"/>
      <c r="G217" s="1693"/>
      <c r="H217" s="1693"/>
      <c r="I217" s="1693"/>
      <c r="J217" s="1694"/>
      <c r="K217" s="33" t="s">
        <v>3</v>
      </c>
      <c r="L217" s="738" t="str">
        <f>IF(OR($I$13="金の認定【新規】",$I$13="金の認定【３年ごとの更新】"),"取組無し / 添付資料（取組のわかる資料）無し　（初回/3年ごと更新時のみ　※添付資料無しは採点対象外）","取組無し")</f>
        <v>取組無し</v>
      </c>
      <c r="M217" s="799"/>
      <c r="N217" s="775"/>
      <c r="O217" s="740"/>
      <c r="P217" s="740"/>
      <c r="Q217" s="740"/>
      <c r="R217" s="740"/>
      <c r="S217" s="740"/>
      <c r="T217" s="740"/>
      <c r="U217" s="740"/>
      <c r="V217" s="741"/>
      <c r="W217" s="492"/>
      <c r="X217" s="1467"/>
      <c r="Y217" s="1693"/>
      <c r="Z217" s="1693"/>
      <c r="AA217" s="1693"/>
      <c r="AB217" s="1693"/>
      <c r="AC217" s="1693"/>
      <c r="AD217" s="1693"/>
      <c r="AE217" s="1694"/>
      <c r="AF217" s="33" t="s">
        <v>3</v>
      </c>
      <c r="AG217" s="738" t="str">
        <f>IF(OR($L$13="金の認定【新規】",$L$13="金の認定【３年ごとの更新】"),"取組無し / 添付資料（取組のわかる資料）無し　（初回/3年ごと更新時のみ　※添付資料無しは採点対象外）","取組無し")</f>
        <v>取組無し</v>
      </c>
      <c r="AH217" s="799"/>
      <c r="AI217" s="775"/>
      <c r="AJ217" s="740"/>
      <c r="AK217" s="740"/>
      <c r="AL217" s="740"/>
      <c r="AM217" s="740"/>
      <c r="AN217" s="492"/>
      <c r="AO217" s="1679"/>
      <c r="AP217" s="35" t="s">
        <v>3</v>
      </c>
      <c r="AQ217" s="776" t="str">
        <f>IF(OR($L$13="金の認定【新規】",$L$13="金の認定【３年ごとの更新】"),"取組無し / 添付資料（取組のわかる資料）無し　（初回/3年ごと更新時のみ　※添付資料無しは採点対象外）","取組無し")</f>
        <v>取組無し</v>
      </c>
      <c r="AR217" s="799"/>
      <c r="AS217" s="775"/>
      <c r="AT217" s="775"/>
      <c r="AU217" s="740"/>
      <c r="AV217" s="740"/>
      <c r="AW217" s="740"/>
      <c r="AX217" s="807"/>
      <c r="AY217" s="607"/>
      <c r="AZ217" s="1398">
        <f>U244</f>
        <v>5</v>
      </c>
      <c r="BA217" s="1398">
        <f>IF($X$19="□","",AM244)</f>
        <v>5</v>
      </c>
      <c r="BB217" s="1398" t="str">
        <f>IF($AO$19="□","",AX244)</f>
        <v>-</v>
      </c>
      <c r="BC217" s="1388"/>
      <c r="BD217" s="1261"/>
      <c r="BE217" s="1261"/>
      <c r="BF217" s="1261"/>
      <c r="BG217" s="1261"/>
      <c r="BH217" s="1263"/>
    </row>
    <row r="218" spans="2:60" ht="19.5" customHeight="1">
      <c r="B218" s="1323"/>
      <c r="C218" s="1721"/>
      <c r="D218" s="1693"/>
      <c r="E218" s="1693"/>
      <c r="F218" s="1693"/>
      <c r="G218" s="1693"/>
      <c r="H218" s="1693"/>
      <c r="I218" s="1693"/>
      <c r="J218" s="1694"/>
      <c r="K218" s="512" t="s">
        <v>661</v>
      </c>
      <c r="L218" s="512"/>
      <c r="M218" s="512"/>
      <c r="O218" s="582"/>
      <c r="P218" s="582"/>
      <c r="Q218" s="582"/>
      <c r="R218" s="582"/>
      <c r="S218" s="582"/>
      <c r="T218" s="1548"/>
      <c r="U218" s="1548"/>
      <c r="V218" s="678"/>
      <c r="W218" s="492"/>
      <c r="X218" s="1467"/>
      <c r="Y218" s="1693"/>
      <c r="Z218" s="1693"/>
      <c r="AA218" s="1693"/>
      <c r="AB218" s="1693"/>
      <c r="AC218" s="1693"/>
      <c r="AD218" s="1693"/>
      <c r="AE218" s="1694"/>
      <c r="AF218" s="512" t="s">
        <v>661</v>
      </c>
      <c r="AG218" s="512"/>
      <c r="AH218" s="512"/>
      <c r="AI218" s="379"/>
      <c r="AJ218" s="582"/>
      <c r="AK218" s="582"/>
      <c r="AL218" s="582"/>
      <c r="AM218" s="582"/>
      <c r="AN218" s="492"/>
      <c r="AO218" s="1679"/>
      <c r="AP218" s="1409" t="s">
        <v>21</v>
      </c>
      <c r="AQ218" s="1409"/>
      <c r="AR218" s="1409"/>
      <c r="AS218" s="379"/>
      <c r="AT218" s="379"/>
      <c r="AU218" s="582"/>
      <c r="AV218" s="582"/>
      <c r="AW218" s="582"/>
      <c r="AX218" s="678"/>
      <c r="AY218" s="607"/>
      <c r="AZ218" s="1398"/>
      <c r="BA218" s="1398"/>
      <c r="BB218" s="1398"/>
      <c r="BC218" s="1388"/>
      <c r="BD218" s="1261"/>
      <c r="BE218" s="1261"/>
      <c r="BF218" s="1261"/>
      <c r="BG218" s="1261"/>
      <c r="BH218" s="1263"/>
    </row>
    <row r="219" spans="2:60" ht="19.5" customHeight="1">
      <c r="B219" s="1323"/>
      <c r="C219" s="1721"/>
      <c r="D219" s="1693"/>
      <c r="E219" s="1693"/>
      <c r="F219" s="1693"/>
      <c r="G219" s="1693"/>
      <c r="H219" s="1693"/>
      <c r="I219" s="1693"/>
      <c r="J219" s="1694"/>
      <c r="K219" s="311" t="s">
        <v>2</v>
      </c>
      <c r="L219" s="908" t="s">
        <v>397</v>
      </c>
      <c r="M219" s="512"/>
      <c r="O219" s="582"/>
      <c r="P219" s="582"/>
      <c r="Q219" s="582"/>
      <c r="R219" s="582"/>
      <c r="S219" s="1333" t="s">
        <v>648</v>
      </c>
      <c r="T219" s="1334"/>
      <c r="U219" s="1334"/>
      <c r="V219" s="1335"/>
      <c r="W219" s="492">
        <f>IF(K219="☑",1,0)</f>
        <v>1</v>
      </c>
      <c r="X219" s="1467"/>
      <c r="Y219" s="1693"/>
      <c r="Z219" s="1693"/>
      <c r="AA219" s="1693"/>
      <c r="AB219" s="1693"/>
      <c r="AC219" s="1693"/>
      <c r="AD219" s="1693"/>
      <c r="AE219" s="1694"/>
      <c r="AF219" s="311" t="s">
        <v>3</v>
      </c>
      <c r="AG219" s="908" t="s">
        <v>397</v>
      </c>
      <c r="AH219" s="512"/>
      <c r="AI219" s="379"/>
      <c r="AJ219" s="582"/>
      <c r="AK219" s="582"/>
      <c r="AL219" s="582"/>
      <c r="AM219" s="517"/>
      <c r="AN219" s="492">
        <f>IF(AF219="☑",1,0)</f>
        <v>0</v>
      </c>
      <c r="AO219" s="1679"/>
      <c r="AP219" s="311" t="s">
        <v>3</v>
      </c>
      <c r="AQ219" s="908" t="s">
        <v>397</v>
      </c>
      <c r="AR219" s="512"/>
      <c r="AS219" s="379"/>
      <c r="AT219" s="379"/>
      <c r="AU219" s="582"/>
      <c r="AV219" s="582"/>
      <c r="AW219" s="582"/>
      <c r="AX219" s="678"/>
      <c r="AY219" s="498">
        <f>IF(AP219="☑",1,0)</f>
        <v>0</v>
      </c>
      <c r="AZ219" s="1398"/>
      <c r="BA219" s="1398"/>
      <c r="BB219" s="1398"/>
      <c r="BC219" s="1388"/>
      <c r="BD219" s="1261"/>
      <c r="BE219" s="1261"/>
      <c r="BF219" s="1261"/>
      <c r="BG219" s="1261"/>
      <c r="BH219" s="1263"/>
    </row>
    <row r="220" spans="2:60" ht="15.75" customHeight="1">
      <c r="B220" s="1323"/>
      <c r="C220" s="1721"/>
      <c r="D220" s="1693"/>
      <c r="E220" s="1693"/>
      <c r="F220" s="1693"/>
      <c r="G220" s="1693"/>
      <c r="H220" s="1693"/>
      <c r="I220" s="1693"/>
      <c r="J220" s="1694"/>
      <c r="K220" s="891"/>
      <c r="L220" s="1012" t="s">
        <v>396</v>
      </c>
      <c r="M220" s="512"/>
      <c r="O220" s="582"/>
      <c r="P220" s="582"/>
      <c r="Q220" s="582"/>
      <c r="R220" s="517"/>
      <c r="S220" s="582"/>
      <c r="T220" s="1819"/>
      <c r="U220" s="1820"/>
      <c r="V220" s="678"/>
      <c r="W220" s="614"/>
      <c r="X220" s="1467"/>
      <c r="Y220" s="1693"/>
      <c r="Z220" s="1693"/>
      <c r="AA220" s="1693"/>
      <c r="AB220" s="1693"/>
      <c r="AC220" s="1693"/>
      <c r="AD220" s="1693"/>
      <c r="AE220" s="1694"/>
      <c r="AF220" s="891"/>
      <c r="AG220" s="1012" t="s">
        <v>396</v>
      </c>
      <c r="AH220" s="512"/>
      <c r="AI220" s="379"/>
      <c r="AJ220" s="582"/>
      <c r="AK220" s="582"/>
      <c r="AL220" s="582"/>
      <c r="AM220" s="517"/>
      <c r="AN220" s="614"/>
      <c r="AO220" s="1679"/>
      <c r="AP220" s="891"/>
      <c r="AQ220" s="1012" t="s">
        <v>396</v>
      </c>
      <c r="AR220" s="512"/>
      <c r="AS220" s="379"/>
      <c r="AT220" s="379"/>
      <c r="AU220" s="582"/>
      <c r="AV220" s="582"/>
      <c r="AW220" s="582"/>
      <c r="AX220" s="678"/>
      <c r="AY220" s="614"/>
      <c r="AZ220" s="1398"/>
      <c r="BA220" s="1398"/>
      <c r="BB220" s="1398"/>
      <c r="BC220" s="1388"/>
      <c r="BD220" s="1261"/>
      <c r="BE220" s="1261"/>
      <c r="BF220" s="1261"/>
      <c r="BG220" s="1261"/>
      <c r="BH220" s="1263"/>
    </row>
    <row r="221" spans="2:60" ht="15.75" customHeight="1">
      <c r="B221" s="1323"/>
      <c r="C221" s="1721"/>
      <c r="D221" s="1693"/>
      <c r="E221" s="1693"/>
      <c r="F221" s="1693"/>
      <c r="G221" s="1693"/>
      <c r="H221" s="1693"/>
      <c r="I221" s="1693"/>
      <c r="J221" s="1694"/>
      <c r="L221" s="917" t="s">
        <v>3</v>
      </c>
      <c r="M221" s="932" t="s">
        <v>350</v>
      </c>
      <c r="N221" s="978"/>
      <c r="O221" s="978"/>
      <c r="P221" s="978"/>
      <c r="Q221" s="582"/>
      <c r="R221" s="517"/>
      <c r="S221" s="582"/>
      <c r="T221" s="1308"/>
      <c r="U221" s="1309"/>
      <c r="V221" s="678"/>
      <c r="W221" s="808"/>
      <c r="X221" s="1467"/>
      <c r="Y221" s="1693"/>
      <c r="Z221" s="1693"/>
      <c r="AA221" s="1693"/>
      <c r="AB221" s="1693"/>
      <c r="AC221" s="1693"/>
      <c r="AD221" s="1693"/>
      <c r="AE221" s="1694"/>
      <c r="AF221" s="379"/>
      <c r="AG221" s="917" t="s">
        <v>3</v>
      </c>
      <c r="AH221" s="932" t="s">
        <v>350</v>
      </c>
      <c r="AI221" s="978"/>
      <c r="AJ221" s="978"/>
      <c r="AK221" s="978"/>
      <c r="AL221" s="582"/>
      <c r="AM221" s="517"/>
      <c r="AN221" s="808"/>
      <c r="AO221" s="1679"/>
      <c r="AP221" s="379"/>
      <c r="AQ221" s="917" t="s">
        <v>3</v>
      </c>
      <c r="AR221" s="932" t="s">
        <v>350</v>
      </c>
      <c r="AS221" s="978"/>
      <c r="AT221" s="978"/>
      <c r="AU221" s="978"/>
      <c r="AV221" s="978"/>
      <c r="AW221" s="582"/>
      <c r="AX221" s="678"/>
      <c r="AY221" s="1013"/>
      <c r="AZ221" s="1398"/>
      <c r="BA221" s="1398"/>
      <c r="BB221" s="1398"/>
      <c r="BC221" s="1388"/>
      <c r="BD221" s="1261"/>
      <c r="BE221" s="1261"/>
      <c r="BF221" s="1261"/>
      <c r="BG221" s="1261"/>
      <c r="BH221" s="1263"/>
    </row>
    <row r="222" spans="2:60" ht="15.75" customHeight="1">
      <c r="B222" s="1323"/>
      <c r="C222" s="1721"/>
      <c r="D222" s="646"/>
      <c r="E222" s="646"/>
      <c r="F222" s="646"/>
      <c r="G222" s="646"/>
      <c r="H222" s="646"/>
      <c r="I222" s="646"/>
      <c r="J222" s="683"/>
      <c r="K222" s="891"/>
      <c r="L222" s="917" t="s">
        <v>3</v>
      </c>
      <c r="M222" s="932" t="s">
        <v>349</v>
      </c>
      <c r="N222" s="1009"/>
      <c r="O222" s="978"/>
      <c r="P222" s="978"/>
      <c r="Q222" s="582"/>
      <c r="R222" s="517"/>
      <c r="S222" s="582"/>
      <c r="T222" s="1308"/>
      <c r="U222" s="1309"/>
      <c r="V222" s="678"/>
      <c r="W222" s="808"/>
      <c r="X222" s="1467"/>
      <c r="Y222" s="646"/>
      <c r="Z222" s="646"/>
      <c r="AA222" s="646"/>
      <c r="AB222" s="646"/>
      <c r="AC222" s="646"/>
      <c r="AD222" s="646"/>
      <c r="AE222" s="683"/>
      <c r="AF222" s="891"/>
      <c r="AG222" s="917" t="s">
        <v>3</v>
      </c>
      <c r="AH222" s="932" t="s">
        <v>349</v>
      </c>
      <c r="AI222" s="1009"/>
      <c r="AJ222" s="978"/>
      <c r="AK222" s="978"/>
      <c r="AL222" s="582"/>
      <c r="AM222" s="517"/>
      <c r="AN222" s="808"/>
      <c r="AO222" s="1679"/>
      <c r="AP222" s="891"/>
      <c r="AQ222" s="917" t="s">
        <v>3</v>
      </c>
      <c r="AR222" s="932" t="s">
        <v>349</v>
      </c>
      <c r="AS222" s="1009"/>
      <c r="AT222" s="1009"/>
      <c r="AU222" s="978"/>
      <c r="AV222" s="978"/>
      <c r="AW222" s="582"/>
      <c r="AX222" s="678"/>
      <c r="AY222" s="1013"/>
      <c r="AZ222" s="1398"/>
      <c r="BA222" s="1398"/>
      <c r="BB222" s="1398"/>
      <c r="BC222" s="1388"/>
      <c r="BD222" s="1261"/>
      <c r="BE222" s="1261"/>
      <c r="BF222" s="1261"/>
      <c r="BG222" s="1261"/>
      <c r="BH222" s="1263"/>
    </row>
    <row r="223" spans="2:60" ht="15.75" customHeight="1">
      <c r="B223" s="1323"/>
      <c r="C223" s="1721"/>
      <c r="D223" s="646"/>
      <c r="E223" s="1455" t="s">
        <v>311</v>
      </c>
      <c r="F223" s="1456"/>
      <c r="G223" s="1456"/>
      <c r="H223" s="1456"/>
      <c r="I223" s="1457"/>
      <c r="J223" s="683"/>
      <c r="K223" s="891"/>
      <c r="L223" s="917" t="s">
        <v>3</v>
      </c>
      <c r="M223" s="373" t="s">
        <v>441</v>
      </c>
      <c r="N223" s="1508"/>
      <c r="O223" s="1509"/>
      <c r="P223" s="1509"/>
      <c r="Q223" s="582"/>
      <c r="R223" s="517"/>
      <c r="S223" s="582"/>
      <c r="T223" s="1308"/>
      <c r="U223" s="1309"/>
      <c r="V223" s="678"/>
      <c r="W223" s="808"/>
      <c r="X223" s="1467"/>
      <c r="Y223" s="646"/>
      <c r="Z223" s="1455" t="s">
        <v>311</v>
      </c>
      <c r="AA223" s="1456"/>
      <c r="AB223" s="1456"/>
      <c r="AC223" s="1456"/>
      <c r="AD223" s="1457"/>
      <c r="AE223" s="683"/>
      <c r="AF223" s="891"/>
      <c r="AG223" s="917" t="s">
        <v>3</v>
      </c>
      <c r="AH223" s="373" t="s">
        <v>441</v>
      </c>
      <c r="AI223" s="1508"/>
      <c r="AJ223" s="1509"/>
      <c r="AK223" s="1509"/>
      <c r="AL223" s="582"/>
      <c r="AM223" s="517"/>
      <c r="AN223" s="808"/>
      <c r="AO223" s="1679"/>
      <c r="AP223" s="891"/>
      <c r="AQ223" s="917" t="s">
        <v>3</v>
      </c>
      <c r="AR223" s="373" t="s">
        <v>441</v>
      </c>
      <c r="AS223" s="1508"/>
      <c r="AT223" s="1508"/>
      <c r="AU223" s="1509"/>
      <c r="AV223" s="1509"/>
      <c r="AW223" s="582"/>
      <c r="AX223" s="678"/>
      <c r="AY223" s="1013"/>
      <c r="AZ223" s="1398"/>
      <c r="BA223" s="1398"/>
      <c r="BB223" s="1398"/>
      <c r="BC223" s="1388"/>
      <c r="BD223" s="1261"/>
      <c r="BE223" s="1261"/>
      <c r="BF223" s="1261"/>
      <c r="BG223" s="1261"/>
      <c r="BH223" s="1263"/>
    </row>
    <row r="224" spans="2:60" ht="19.5" customHeight="1">
      <c r="B224" s="1323"/>
      <c r="C224" s="1721"/>
      <c r="D224" s="646"/>
      <c r="E224" s="1559"/>
      <c r="F224" s="1560"/>
      <c r="G224" s="1560"/>
      <c r="H224" s="1560"/>
      <c r="I224" s="1561"/>
      <c r="J224" s="683"/>
      <c r="K224" s="311" t="s">
        <v>2</v>
      </c>
      <c r="L224" s="908" t="s">
        <v>398</v>
      </c>
      <c r="M224" s="512"/>
      <c r="O224" s="582"/>
      <c r="P224" s="582"/>
      <c r="Q224" s="582"/>
      <c r="R224" s="517"/>
      <c r="S224" s="582"/>
      <c r="T224" s="1308"/>
      <c r="U224" s="1309"/>
      <c r="V224" s="678"/>
      <c r="W224" s="492">
        <f>IF(K224="☑",1,0)</f>
        <v>1</v>
      </c>
      <c r="X224" s="1467"/>
      <c r="Y224" s="646"/>
      <c r="Z224" s="1559"/>
      <c r="AA224" s="1560"/>
      <c r="AB224" s="1560"/>
      <c r="AC224" s="1560"/>
      <c r="AD224" s="1561"/>
      <c r="AE224" s="683"/>
      <c r="AF224" s="311" t="s">
        <v>3</v>
      </c>
      <c r="AG224" s="908" t="s">
        <v>398</v>
      </c>
      <c r="AH224" s="512"/>
      <c r="AI224" s="379"/>
      <c r="AJ224" s="582"/>
      <c r="AK224" s="582"/>
      <c r="AL224" s="582"/>
      <c r="AM224" s="517"/>
      <c r="AN224" s="492">
        <f>IF(AF224="☑",1,0)</f>
        <v>0</v>
      </c>
      <c r="AO224" s="1679"/>
      <c r="AP224" s="311" t="s">
        <v>3</v>
      </c>
      <c r="AQ224" s="908" t="s">
        <v>398</v>
      </c>
      <c r="AR224" s="512"/>
      <c r="AS224" s="379"/>
      <c r="AT224" s="379"/>
      <c r="AU224" s="582"/>
      <c r="AV224" s="582"/>
      <c r="AW224" s="582"/>
      <c r="AX224" s="678"/>
      <c r="AY224" s="498">
        <f>IF(AP224="☑",1,0)</f>
        <v>0</v>
      </c>
      <c r="AZ224" s="1398"/>
      <c r="BA224" s="1398"/>
      <c r="BB224" s="1398"/>
      <c r="BC224" s="1388"/>
      <c r="BD224" s="1261"/>
      <c r="BE224" s="1261"/>
      <c r="BF224" s="1261"/>
      <c r="BG224" s="1261"/>
      <c r="BH224" s="1263"/>
    </row>
    <row r="225" spans="2:60" ht="15.75" customHeight="1">
      <c r="B225" s="1323"/>
      <c r="C225" s="1721"/>
      <c r="D225" s="959"/>
      <c r="E225" s="1604"/>
      <c r="F225" s="1605"/>
      <c r="G225" s="1605"/>
      <c r="H225" s="1605"/>
      <c r="I225" s="1606"/>
      <c r="J225" s="683"/>
      <c r="K225" s="891"/>
      <c r="L225" s="1012" t="s">
        <v>351</v>
      </c>
      <c r="M225" s="512"/>
      <c r="Q225" s="1014"/>
      <c r="R225" s="809"/>
      <c r="S225" s="1014"/>
      <c r="T225" s="1308"/>
      <c r="U225" s="1309"/>
      <c r="V225" s="678"/>
      <c r="W225" s="492"/>
      <c r="X225" s="1467"/>
      <c r="Y225" s="959"/>
      <c r="Z225" s="1604"/>
      <c r="AA225" s="1605"/>
      <c r="AB225" s="1605"/>
      <c r="AC225" s="1605"/>
      <c r="AD225" s="1606"/>
      <c r="AE225" s="683"/>
      <c r="AF225" s="891"/>
      <c r="AG225" s="1012" t="s">
        <v>351</v>
      </c>
      <c r="AH225" s="512"/>
      <c r="AI225" s="379"/>
      <c r="AJ225" s="379"/>
      <c r="AK225" s="379"/>
      <c r="AL225" s="1014"/>
      <c r="AM225" s="809"/>
      <c r="AN225" s="492"/>
      <c r="AO225" s="1679"/>
      <c r="AP225" s="891"/>
      <c r="AQ225" s="1012" t="s">
        <v>351</v>
      </c>
      <c r="AR225" s="512"/>
      <c r="AS225" s="379"/>
      <c r="AT225" s="379"/>
      <c r="AU225" s="379"/>
      <c r="AV225" s="379"/>
      <c r="AW225" s="1014"/>
      <c r="AX225" s="678"/>
      <c r="AY225" s="492"/>
      <c r="AZ225" s="1398"/>
      <c r="BA225" s="1398"/>
      <c r="BB225" s="1398"/>
      <c r="BC225" s="1388"/>
      <c r="BD225" s="1261"/>
      <c r="BE225" s="1261"/>
      <c r="BF225" s="1261"/>
      <c r="BG225" s="1261"/>
      <c r="BH225" s="1263"/>
    </row>
    <row r="226" spans="2:60" ht="15.75" customHeight="1">
      <c r="B226" s="1323"/>
      <c r="C226" s="1721"/>
      <c r="D226" s="977"/>
      <c r="E226" s="1551" t="s">
        <v>34</v>
      </c>
      <c r="F226" s="1573"/>
      <c r="G226" s="1573"/>
      <c r="H226" s="1573"/>
      <c r="I226" s="1574"/>
      <c r="J226" s="810"/>
      <c r="K226" s="531"/>
      <c r="L226" s="917" t="s">
        <v>3</v>
      </c>
      <c r="M226" s="932" t="s">
        <v>399</v>
      </c>
      <c r="N226" s="632"/>
      <c r="O226" s="531"/>
      <c r="P226" s="582"/>
      <c r="Q226" s="602"/>
      <c r="R226" s="792"/>
      <c r="S226" s="602"/>
      <c r="T226" s="1308"/>
      <c r="U226" s="1309"/>
      <c r="V226" s="678"/>
      <c r="W226" s="639"/>
      <c r="X226" s="1467"/>
      <c r="Y226" s="977"/>
      <c r="Z226" s="1551" t="s">
        <v>34</v>
      </c>
      <c r="AA226" s="1573"/>
      <c r="AB226" s="1573"/>
      <c r="AC226" s="1573"/>
      <c r="AD226" s="1574"/>
      <c r="AE226" s="810"/>
      <c r="AF226" s="531"/>
      <c r="AG226" s="917" t="s">
        <v>3</v>
      </c>
      <c r="AH226" s="932" t="s">
        <v>399</v>
      </c>
      <c r="AI226" s="632"/>
      <c r="AJ226" s="531"/>
      <c r="AK226" s="582"/>
      <c r="AL226" s="602"/>
      <c r="AM226" s="792"/>
      <c r="AN226" s="639"/>
      <c r="AO226" s="1679"/>
      <c r="AP226" s="531"/>
      <c r="AQ226" s="917" t="s">
        <v>3</v>
      </c>
      <c r="AR226" s="932" t="s">
        <v>399</v>
      </c>
      <c r="AS226" s="632"/>
      <c r="AT226" s="632"/>
      <c r="AU226" s="531"/>
      <c r="AV226" s="582"/>
      <c r="AW226" s="602"/>
      <c r="AX226" s="678"/>
      <c r="AY226" s="1015"/>
      <c r="AZ226" s="1398"/>
      <c r="BA226" s="1398"/>
      <c r="BB226" s="1398"/>
      <c r="BC226" s="1388"/>
      <c r="BD226" s="1261"/>
      <c r="BE226" s="1261"/>
      <c r="BF226" s="1261"/>
      <c r="BG226" s="1261"/>
      <c r="BH226" s="1263"/>
    </row>
    <row r="227" spans="2:60" ht="15.75" customHeight="1">
      <c r="B227" s="1323"/>
      <c r="C227" s="1721"/>
      <c r="D227" s="645"/>
      <c r="E227" s="1575"/>
      <c r="F227" s="1576"/>
      <c r="G227" s="1576"/>
      <c r="H227" s="1576"/>
      <c r="I227" s="1577"/>
      <c r="J227" s="646"/>
      <c r="K227" s="746"/>
      <c r="L227" s="917" t="s">
        <v>3</v>
      </c>
      <c r="M227" s="932" t="s">
        <v>401</v>
      </c>
      <c r="N227" s="1016"/>
      <c r="O227" s="1017"/>
      <c r="P227" s="1017"/>
      <c r="Q227" s="377"/>
      <c r="R227" s="802"/>
      <c r="S227" s="377"/>
      <c r="T227" s="1308"/>
      <c r="U227" s="1309"/>
      <c r="V227" s="678"/>
      <c r="W227" s="639"/>
      <c r="X227" s="1467"/>
      <c r="Y227" s="645"/>
      <c r="Z227" s="1575"/>
      <c r="AA227" s="1576"/>
      <c r="AB227" s="1576"/>
      <c r="AC227" s="1576"/>
      <c r="AD227" s="1577"/>
      <c r="AE227" s="646"/>
      <c r="AF227" s="746"/>
      <c r="AG227" s="917" t="s">
        <v>3</v>
      </c>
      <c r="AH227" s="932" t="s">
        <v>401</v>
      </c>
      <c r="AI227" s="1016"/>
      <c r="AJ227" s="1017"/>
      <c r="AK227" s="1017"/>
      <c r="AL227" s="377"/>
      <c r="AM227" s="802"/>
      <c r="AN227" s="639"/>
      <c r="AO227" s="1679"/>
      <c r="AP227" s="891"/>
      <c r="AQ227" s="917" t="s">
        <v>3</v>
      </c>
      <c r="AR227" s="932" t="s">
        <v>401</v>
      </c>
      <c r="AS227" s="1016"/>
      <c r="AT227" s="1016"/>
      <c r="AU227" s="1017"/>
      <c r="AV227" s="1017"/>
      <c r="AW227" s="377"/>
      <c r="AX227" s="678"/>
      <c r="AY227" s="639"/>
      <c r="AZ227" s="1398"/>
      <c r="BA227" s="1398"/>
      <c r="BB227" s="1398"/>
      <c r="BC227" s="1388"/>
      <c r="BD227" s="1261"/>
      <c r="BE227" s="1261"/>
      <c r="BF227" s="1261"/>
      <c r="BG227" s="1261"/>
      <c r="BH227" s="1263"/>
    </row>
    <row r="228" spans="2:60" ht="15.75" customHeight="1">
      <c r="B228" s="1323"/>
      <c r="C228" s="1721"/>
      <c r="D228" s="645"/>
      <c r="E228" s="1554"/>
      <c r="F228" s="1555"/>
      <c r="G228" s="1555"/>
      <c r="H228" s="1555"/>
      <c r="I228" s="1556"/>
      <c r="J228" s="646"/>
      <c r="K228" s="746"/>
      <c r="L228" s="917" t="s">
        <v>3</v>
      </c>
      <c r="M228" s="932" t="s">
        <v>400</v>
      </c>
      <c r="N228" s="1508"/>
      <c r="O228" s="1509"/>
      <c r="P228" s="1509"/>
      <c r="Q228" s="582"/>
      <c r="R228" s="517"/>
      <c r="S228" s="582"/>
      <c r="T228" s="1308"/>
      <c r="U228" s="1309"/>
      <c r="V228" s="678"/>
      <c r="W228" s="639"/>
      <c r="X228" s="1467"/>
      <c r="Y228" s="645"/>
      <c r="Z228" s="1554"/>
      <c r="AA228" s="1555"/>
      <c r="AB228" s="1555"/>
      <c r="AC228" s="1555"/>
      <c r="AD228" s="1556"/>
      <c r="AE228" s="646"/>
      <c r="AF228" s="746"/>
      <c r="AG228" s="917" t="s">
        <v>3</v>
      </c>
      <c r="AH228" s="932" t="s">
        <v>400</v>
      </c>
      <c r="AI228" s="1508"/>
      <c r="AJ228" s="1509"/>
      <c r="AK228" s="1509"/>
      <c r="AL228" s="582"/>
      <c r="AM228" s="517"/>
      <c r="AN228" s="639"/>
      <c r="AO228" s="1679"/>
      <c r="AP228" s="891"/>
      <c r="AQ228" s="917" t="s">
        <v>3</v>
      </c>
      <c r="AR228" s="932" t="s">
        <v>400</v>
      </c>
      <c r="AS228" s="1508"/>
      <c r="AT228" s="1508"/>
      <c r="AU228" s="1509"/>
      <c r="AV228" s="1509"/>
      <c r="AW228" s="582"/>
      <c r="AX228" s="678"/>
      <c r="AY228" s="1015"/>
      <c r="AZ228" s="1398"/>
      <c r="BA228" s="1398"/>
      <c r="BB228" s="1398"/>
      <c r="BC228" s="1388"/>
      <c r="BD228" s="1261"/>
      <c r="BE228" s="1261"/>
      <c r="BF228" s="1261"/>
      <c r="BG228" s="1261"/>
      <c r="BH228" s="1263"/>
    </row>
    <row r="229" spans="2:60" ht="19.5" customHeight="1">
      <c r="B229" s="1323"/>
      <c r="C229" s="1721"/>
      <c r="D229" s="490"/>
      <c r="E229" s="1551" t="s">
        <v>35</v>
      </c>
      <c r="F229" s="1648"/>
      <c r="G229" s="1648"/>
      <c r="H229" s="1648"/>
      <c r="I229" s="1649"/>
      <c r="J229" s="715"/>
      <c r="K229" s="311" t="s">
        <v>2</v>
      </c>
      <c r="L229" s="908" t="s">
        <v>404</v>
      </c>
      <c r="M229" s="512"/>
      <c r="N229" s="531"/>
      <c r="O229" s="582"/>
      <c r="P229" s="1018"/>
      <c r="Q229" s="582"/>
      <c r="R229" s="517"/>
      <c r="S229" s="582"/>
      <c r="T229" s="1308"/>
      <c r="U229" s="1309"/>
      <c r="V229" s="678"/>
      <c r="W229" s="492">
        <f>IF(K229="☑",1,0)</f>
        <v>1</v>
      </c>
      <c r="X229" s="1467"/>
      <c r="Y229" s="490"/>
      <c r="Z229" s="1551" t="s">
        <v>35</v>
      </c>
      <c r="AA229" s="1648"/>
      <c r="AB229" s="1648"/>
      <c r="AC229" s="1648"/>
      <c r="AD229" s="1649"/>
      <c r="AE229" s="715"/>
      <c r="AF229" s="311" t="s">
        <v>3</v>
      </c>
      <c r="AG229" s="908" t="s">
        <v>404</v>
      </c>
      <c r="AH229" s="512"/>
      <c r="AI229" s="531"/>
      <c r="AJ229" s="582"/>
      <c r="AK229" s="1018"/>
      <c r="AL229" s="582"/>
      <c r="AM229" s="517"/>
      <c r="AN229" s="492">
        <f>IF(AF229="☑",1,0)</f>
        <v>0</v>
      </c>
      <c r="AO229" s="1679"/>
      <c r="AP229" s="311" t="s">
        <v>3</v>
      </c>
      <c r="AQ229" s="908" t="s">
        <v>404</v>
      </c>
      <c r="AR229" s="512"/>
      <c r="AS229" s="531"/>
      <c r="AT229" s="531"/>
      <c r="AU229" s="582"/>
      <c r="AV229" s="1018"/>
      <c r="AW229" s="582"/>
      <c r="AX229" s="678"/>
      <c r="AY229" s="498">
        <f>IF(AP229="☑",1,0)</f>
        <v>0</v>
      </c>
      <c r="AZ229" s="1398"/>
      <c r="BA229" s="1398"/>
      <c r="BB229" s="1398"/>
      <c r="BC229" s="1388"/>
      <c r="BD229" s="1261"/>
      <c r="BE229" s="1261"/>
      <c r="BF229" s="1261"/>
      <c r="BG229" s="1261"/>
      <c r="BH229" s="1263"/>
    </row>
    <row r="230" spans="2:60" ht="15.75" customHeight="1">
      <c r="B230" s="1323"/>
      <c r="C230" s="1721"/>
      <c r="D230" s="490"/>
      <c r="E230" s="1650"/>
      <c r="F230" s="1411"/>
      <c r="G230" s="1411"/>
      <c r="H230" s="1411"/>
      <c r="I230" s="1651"/>
      <c r="J230" s="715"/>
      <c r="K230" s="531"/>
      <c r="L230" s="1019" t="s">
        <v>352</v>
      </c>
      <c r="M230" s="512"/>
      <c r="O230" s="582"/>
      <c r="P230" s="582"/>
      <c r="Q230" s="582"/>
      <c r="R230" s="517"/>
      <c r="S230" s="582"/>
      <c r="T230" s="1308"/>
      <c r="U230" s="1309"/>
      <c r="V230" s="678"/>
      <c r="W230" s="639"/>
      <c r="X230" s="1467"/>
      <c r="Y230" s="490"/>
      <c r="Z230" s="1650"/>
      <c r="AA230" s="1411"/>
      <c r="AB230" s="1411"/>
      <c r="AC230" s="1411"/>
      <c r="AD230" s="1651"/>
      <c r="AE230" s="715"/>
      <c r="AF230" s="531"/>
      <c r="AG230" s="1019" t="s">
        <v>352</v>
      </c>
      <c r="AH230" s="512"/>
      <c r="AI230" s="379"/>
      <c r="AJ230" s="582"/>
      <c r="AK230" s="582"/>
      <c r="AL230" s="582"/>
      <c r="AM230" s="517"/>
      <c r="AN230" s="639"/>
      <c r="AO230" s="1679"/>
      <c r="AP230" s="531"/>
      <c r="AQ230" s="1019" t="s">
        <v>352</v>
      </c>
      <c r="AR230" s="512"/>
      <c r="AS230" s="379"/>
      <c r="AT230" s="379"/>
      <c r="AU230" s="582"/>
      <c r="AV230" s="582"/>
      <c r="AW230" s="582"/>
      <c r="AX230" s="678"/>
      <c r="AY230" s="1015"/>
      <c r="AZ230" s="1398"/>
      <c r="BA230" s="1398"/>
      <c r="BB230" s="1398"/>
      <c r="BC230" s="1388"/>
      <c r="BD230" s="1261"/>
      <c r="BE230" s="1261"/>
      <c r="BF230" s="1261"/>
      <c r="BG230" s="1261"/>
      <c r="BH230" s="1263"/>
    </row>
    <row r="231" spans="2:60" ht="15.75" customHeight="1">
      <c r="B231" s="1323"/>
      <c r="C231" s="1721"/>
      <c r="D231" s="490"/>
      <c r="E231" s="1554"/>
      <c r="F231" s="1555"/>
      <c r="G231" s="1555"/>
      <c r="H231" s="1555"/>
      <c r="I231" s="1556"/>
      <c r="J231" s="715"/>
      <c r="K231" s="531"/>
      <c r="L231" s="917" t="s">
        <v>3</v>
      </c>
      <c r="M231" s="932" t="s">
        <v>350</v>
      </c>
      <c r="N231" s="582"/>
      <c r="O231" s="582"/>
      <c r="P231" s="582"/>
      <c r="Q231" s="582"/>
      <c r="R231" s="517"/>
      <c r="S231" s="582"/>
      <c r="T231" s="1308"/>
      <c r="U231" s="1309"/>
      <c r="V231" s="678"/>
      <c r="W231" s="639"/>
      <c r="X231" s="1467"/>
      <c r="Y231" s="490"/>
      <c r="Z231" s="1554"/>
      <c r="AA231" s="1555"/>
      <c r="AB231" s="1555"/>
      <c r="AC231" s="1555"/>
      <c r="AD231" s="1556"/>
      <c r="AE231" s="715"/>
      <c r="AF231" s="531"/>
      <c r="AG231" s="917" t="s">
        <v>3</v>
      </c>
      <c r="AH231" s="932" t="s">
        <v>350</v>
      </c>
      <c r="AI231" s="582"/>
      <c r="AJ231" s="582"/>
      <c r="AK231" s="582"/>
      <c r="AL231" s="582"/>
      <c r="AM231" s="517"/>
      <c r="AN231" s="639"/>
      <c r="AO231" s="1679"/>
      <c r="AP231" s="531"/>
      <c r="AQ231" s="917" t="s">
        <v>3</v>
      </c>
      <c r="AR231" s="932" t="s">
        <v>350</v>
      </c>
      <c r="AS231" s="582"/>
      <c r="AT231" s="582"/>
      <c r="AU231" s="582"/>
      <c r="AV231" s="582"/>
      <c r="AW231" s="582"/>
      <c r="AX231" s="678"/>
      <c r="AY231" s="1015"/>
      <c r="AZ231" s="1398"/>
      <c r="BA231" s="1398"/>
      <c r="BB231" s="1398"/>
      <c r="BC231" s="1388"/>
      <c r="BD231" s="1261"/>
      <c r="BE231" s="1261"/>
      <c r="BF231" s="1261"/>
      <c r="BG231" s="1261"/>
      <c r="BH231" s="1263"/>
    </row>
    <row r="232" spans="2:60" ht="15.75" customHeight="1">
      <c r="B232" s="1323"/>
      <c r="C232" s="1721"/>
      <c r="D232" s="490"/>
      <c r="E232" s="994"/>
      <c r="F232" s="650"/>
      <c r="G232" s="650"/>
      <c r="H232" s="650"/>
      <c r="I232" s="650"/>
      <c r="J232" s="715"/>
      <c r="K232" s="531"/>
      <c r="L232" s="917" t="s">
        <v>3</v>
      </c>
      <c r="M232" s="932" t="s">
        <v>349</v>
      </c>
      <c r="O232" s="582"/>
      <c r="P232" s="582"/>
      <c r="Q232" s="582"/>
      <c r="R232" s="517"/>
      <c r="S232" s="582"/>
      <c r="T232" s="1308"/>
      <c r="U232" s="1309"/>
      <c r="V232" s="678"/>
      <c r="W232" s="639"/>
      <c r="X232" s="1467"/>
      <c r="Y232" s="490"/>
      <c r="Z232" s="994"/>
      <c r="AA232" s="650"/>
      <c r="AB232" s="650"/>
      <c r="AC232" s="650"/>
      <c r="AD232" s="650"/>
      <c r="AE232" s="715"/>
      <c r="AF232" s="531"/>
      <c r="AG232" s="917" t="s">
        <v>3</v>
      </c>
      <c r="AH232" s="932" t="s">
        <v>349</v>
      </c>
      <c r="AI232" s="379"/>
      <c r="AJ232" s="582"/>
      <c r="AK232" s="582"/>
      <c r="AL232" s="582"/>
      <c r="AM232" s="517"/>
      <c r="AN232" s="639"/>
      <c r="AO232" s="1679"/>
      <c r="AP232" s="531"/>
      <c r="AQ232" s="917" t="s">
        <v>3</v>
      </c>
      <c r="AR232" s="932" t="s">
        <v>349</v>
      </c>
      <c r="AS232" s="379"/>
      <c r="AT232" s="379"/>
      <c r="AU232" s="582"/>
      <c r="AV232" s="582"/>
      <c r="AW232" s="582"/>
      <c r="AX232" s="678"/>
      <c r="AY232" s="1015"/>
      <c r="AZ232" s="1398"/>
      <c r="BA232" s="1398"/>
      <c r="BB232" s="1398"/>
      <c r="BC232" s="1388"/>
      <c r="BD232" s="1261"/>
      <c r="BE232" s="1261"/>
      <c r="BF232" s="1261"/>
      <c r="BG232" s="1261"/>
      <c r="BH232" s="1263"/>
    </row>
    <row r="233" spans="2:60" ht="15.75" customHeight="1">
      <c r="B233" s="1323"/>
      <c r="C233" s="1721"/>
      <c r="D233" s="490"/>
      <c r="E233" s="650"/>
      <c r="F233" s="650"/>
      <c r="G233" s="650"/>
      <c r="H233" s="650"/>
      <c r="I233" s="650"/>
      <c r="J233" s="715"/>
      <c r="K233" s="531"/>
      <c r="L233" s="917" t="s">
        <v>3</v>
      </c>
      <c r="M233" s="373" t="s">
        <v>448</v>
      </c>
      <c r="N233" s="1508"/>
      <c r="O233" s="1509"/>
      <c r="P233" s="1509"/>
      <c r="Q233" s="582"/>
      <c r="R233" s="517"/>
      <c r="S233" s="582"/>
      <c r="T233" s="1308"/>
      <c r="U233" s="1309"/>
      <c r="V233" s="678"/>
      <c r="W233" s="639"/>
      <c r="X233" s="1467"/>
      <c r="Y233" s="490"/>
      <c r="Z233" s="650"/>
      <c r="AA233" s="650"/>
      <c r="AB233" s="650"/>
      <c r="AC233" s="650"/>
      <c r="AD233" s="650"/>
      <c r="AE233" s="715"/>
      <c r="AF233" s="531"/>
      <c r="AG233" s="917" t="s">
        <v>3</v>
      </c>
      <c r="AH233" s="373" t="s">
        <v>448</v>
      </c>
      <c r="AI233" s="1508"/>
      <c r="AJ233" s="1509"/>
      <c r="AK233" s="1509"/>
      <c r="AL233" s="582"/>
      <c r="AM233" s="517"/>
      <c r="AN233" s="639"/>
      <c r="AO233" s="1679"/>
      <c r="AP233" s="531"/>
      <c r="AQ233" s="917" t="s">
        <v>3</v>
      </c>
      <c r="AR233" s="373" t="s">
        <v>448</v>
      </c>
      <c r="AS233" s="1508"/>
      <c r="AT233" s="1508"/>
      <c r="AU233" s="1509"/>
      <c r="AV233" s="1509"/>
      <c r="AW233" s="582"/>
      <c r="AX233" s="678"/>
      <c r="AY233" s="1015"/>
      <c r="AZ233" s="1398"/>
      <c r="BA233" s="1398"/>
      <c r="BB233" s="1398"/>
      <c r="BC233" s="1388"/>
      <c r="BD233" s="1261"/>
      <c r="BE233" s="1261"/>
      <c r="BF233" s="1261"/>
      <c r="BG233" s="1261"/>
      <c r="BH233" s="1263"/>
    </row>
    <row r="234" spans="2:60" ht="19.5" customHeight="1">
      <c r="B234" s="1323"/>
      <c r="C234" s="1721"/>
      <c r="D234" s="490"/>
      <c r="E234" s="642"/>
      <c r="F234" s="580"/>
      <c r="G234" s="580"/>
      <c r="H234" s="580"/>
      <c r="I234" s="580"/>
      <c r="J234" s="715"/>
      <c r="K234" s="311" t="s">
        <v>2</v>
      </c>
      <c r="L234" s="908" t="s">
        <v>467</v>
      </c>
      <c r="M234" s="603"/>
      <c r="N234" s="531"/>
      <c r="O234" s="582"/>
      <c r="P234" s="1018"/>
      <c r="Q234" s="582"/>
      <c r="R234" s="517"/>
      <c r="S234" s="582"/>
      <c r="T234" s="1308"/>
      <c r="U234" s="1309"/>
      <c r="V234" s="678"/>
      <c r="W234" s="492">
        <f>IF(K234="☑",1,0)</f>
        <v>1</v>
      </c>
      <c r="X234" s="1467"/>
      <c r="Y234" s="490"/>
      <c r="Z234" s="642"/>
      <c r="AA234" s="580"/>
      <c r="AB234" s="580"/>
      <c r="AC234" s="580"/>
      <c r="AD234" s="580"/>
      <c r="AE234" s="715"/>
      <c r="AF234" s="311" t="s">
        <v>3</v>
      </c>
      <c r="AG234" s="908" t="s">
        <v>467</v>
      </c>
      <c r="AH234" s="603"/>
      <c r="AI234" s="531"/>
      <c r="AJ234" s="582"/>
      <c r="AK234" s="1018"/>
      <c r="AL234" s="582"/>
      <c r="AM234" s="517"/>
      <c r="AN234" s="492">
        <f>IF(AF234="☑",1,0)</f>
        <v>0</v>
      </c>
      <c r="AO234" s="1679"/>
      <c r="AP234" s="311" t="s">
        <v>3</v>
      </c>
      <c r="AQ234" s="908" t="s">
        <v>467</v>
      </c>
      <c r="AR234" s="603"/>
      <c r="AS234" s="531"/>
      <c r="AT234" s="531"/>
      <c r="AU234" s="582"/>
      <c r="AV234" s="1018"/>
      <c r="AW234" s="582"/>
      <c r="AX234" s="678"/>
      <c r="AY234" s="498">
        <f>IF(AP234="☑",1,0)</f>
        <v>0</v>
      </c>
      <c r="AZ234" s="1398"/>
      <c r="BA234" s="1398"/>
      <c r="BB234" s="1398"/>
      <c r="BC234" s="1388"/>
      <c r="BD234" s="1261"/>
      <c r="BE234" s="1261"/>
      <c r="BF234" s="1261"/>
      <c r="BG234" s="1261"/>
      <c r="BH234" s="1263"/>
    </row>
    <row r="235" spans="2:60" ht="15.75" customHeight="1">
      <c r="B235" s="1323"/>
      <c r="C235" s="1721"/>
      <c r="D235" s="490"/>
      <c r="E235" s="580"/>
      <c r="F235" s="580"/>
      <c r="G235" s="580"/>
      <c r="H235" s="580"/>
      <c r="I235" s="580"/>
      <c r="J235" s="715"/>
      <c r="K235" s="891"/>
      <c r="L235" s="1012" t="s">
        <v>353</v>
      </c>
      <c r="M235" s="512"/>
      <c r="N235" s="531"/>
      <c r="O235" s="582"/>
      <c r="P235" s="1018"/>
      <c r="Q235" s="582"/>
      <c r="R235" s="517"/>
      <c r="S235" s="582"/>
      <c r="T235" s="1308"/>
      <c r="U235" s="1309"/>
      <c r="V235" s="678"/>
      <c r="W235" s="639"/>
      <c r="X235" s="1467"/>
      <c r="Y235" s="490"/>
      <c r="Z235" s="580"/>
      <c r="AA235" s="580"/>
      <c r="AB235" s="580"/>
      <c r="AC235" s="580"/>
      <c r="AD235" s="580"/>
      <c r="AE235" s="715"/>
      <c r="AF235" s="891"/>
      <c r="AG235" s="1012" t="s">
        <v>353</v>
      </c>
      <c r="AH235" s="512"/>
      <c r="AI235" s="531"/>
      <c r="AJ235" s="582"/>
      <c r="AK235" s="1018"/>
      <c r="AL235" s="582"/>
      <c r="AM235" s="517"/>
      <c r="AN235" s="639"/>
      <c r="AO235" s="1679"/>
      <c r="AP235" s="891"/>
      <c r="AQ235" s="1012" t="s">
        <v>353</v>
      </c>
      <c r="AR235" s="512"/>
      <c r="AS235" s="531"/>
      <c r="AT235" s="531"/>
      <c r="AU235" s="582"/>
      <c r="AV235" s="1018"/>
      <c r="AW235" s="582"/>
      <c r="AX235" s="678"/>
      <c r="AY235" s="1015"/>
      <c r="AZ235" s="1398"/>
      <c r="BA235" s="1398"/>
      <c r="BB235" s="1398"/>
      <c r="BC235" s="1388"/>
      <c r="BD235" s="1261"/>
      <c r="BE235" s="1261"/>
      <c r="BF235" s="1261"/>
      <c r="BG235" s="1261"/>
      <c r="BH235" s="1263"/>
    </row>
    <row r="236" spans="2:60" ht="16.5" customHeight="1">
      <c r="B236" s="1323"/>
      <c r="C236" s="1721"/>
      <c r="D236" s="490"/>
      <c r="E236" s="642"/>
      <c r="F236" s="651"/>
      <c r="G236" s="651"/>
      <c r="H236" s="651"/>
      <c r="I236" s="651"/>
      <c r="J236" s="715"/>
      <c r="K236" s="891"/>
      <c r="L236" s="917" t="s">
        <v>3</v>
      </c>
      <c r="M236" s="932" t="s">
        <v>402</v>
      </c>
      <c r="N236" s="1020"/>
      <c r="O236" s="978"/>
      <c r="P236" s="1021"/>
      <c r="Q236" s="582"/>
      <c r="R236" s="517"/>
      <c r="S236" s="582"/>
      <c r="T236" s="1308"/>
      <c r="U236" s="1309"/>
      <c r="V236" s="678"/>
      <c r="W236" s="639"/>
      <c r="X236" s="1467"/>
      <c r="Y236" s="490"/>
      <c r="Z236" s="642"/>
      <c r="AA236" s="651"/>
      <c r="AB236" s="651"/>
      <c r="AC236" s="651"/>
      <c r="AD236" s="651"/>
      <c r="AE236" s="715"/>
      <c r="AF236" s="891"/>
      <c r="AG236" s="917" t="s">
        <v>3</v>
      </c>
      <c r="AH236" s="932" t="s">
        <v>402</v>
      </c>
      <c r="AI236" s="1020"/>
      <c r="AJ236" s="978"/>
      <c r="AK236" s="1021"/>
      <c r="AL236" s="582"/>
      <c r="AM236" s="517"/>
      <c r="AN236" s="639"/>
      <c r="AO236" s="1679"/>
      <c r="AP236" s="891"/>
      <c r="AQ236" s="917" t="s">
        <v>3</v>
      </c>
      <c r="AR236" s="932" t="s">
        <v>402</v>
      </c>
      <c r="AS236" s="1020"/>
      <c r="AT236" s="1020"/>
      <c r="AU236" s="978"/>
      <c r="AV236" s="1021"/>
      <c r="AW236" s="582"/>
      <c r="AX236" s="678"/>
      <c r="AY236" s="1015"/>
      <c r="AZ236" s="1398"/>
      <c r="BA236" s="1398"/>
      <c r="BB236" s="1398"/>
      <c r="BC236" s="1388"/>
      <c r="BD236" s="1261"/>
      <c r="BE236" s="1261"/>
      <c r="BF236" s="1261"/>
      <c r="BG236" s="1261"/>
      <c r="BH236" s="1263"/>
    </row>
    <row r="237" spans="2:60" ht="15.75" customHeight="1">
      <c r="B237" s="1323"/>
      <c r="C237" s="1721"/>
      <c r="D237" s="490"/>
      <c r="E237" s="651"/>
      <c r="F237" s="651"/>
      <c r="G237" s="651"/>
      <c r="H237" s="651"/>
      <c r="I237" s="651"/>
      <c r="J237" s="490"/>
      <c r="K237" s="530"/>
      <c r="L237" s="917" t="s">
        <v>3</v>
      </c>
      <c r="M237" s="932" t="s">
        <v>403</v>
      </c>
      <c r="N237" s="1508"/>
      <c r="O237" s="1509"/>
      <c r="P237" s="1509"/>
      <c r="Q237" s="582"/>
      <c r="R237" s="517"/>
      <c r="S237" s="582"/>
      <c r="T237" s="1308"/>
      <c r="U237" s="1309"/>
      <c r="V237" s="678"/>
      <c r="W237" s="639"/>
      <c r="X237" s="1467"/>
      <c r="Y237" s="490"/>
      <c r="Z237" s="651"/>
      <c r="AA237" s="651"/>
      <c r="AB237" s="651"/>
      <c r="AC237" s="651"/>
      <c r="AD237" s="651"/>
      <c r="AE237" s="490"/>
      <c r="AF237" s="530"/>
      <c r="AG237" s="917" t="s">
        <v>3</v>
      </c>
      <c r="AH237" s="932" t="s">
        <v>403</v>
      </c>
      <c r="AI237" s="1508"/>
      <c r="AJ237" s="1509"/>
      <c r="AK237" s="1509"/>
      <c r="AL237" s="582"/>
      <c r="AM237" s="517"/>
      <c r="AN237" s="639"/>
      <c r="AO237" s="1679"/>
      <c r="AP237" s="531"/>
      <c r="AQ237" s="917" t="s">
        <v>3</v>
      </c>
      <c r="AR237" s="932" t="s">
        <v>403</v>
      </c>
      <c r="AS237" s="1508"/>
      <c r="AT237" s="1508"/>
      <c r="AU237" s="1509"/>
      <c r="AV237" s="1509"/>
      <c r="AW237" s="582"/>
      <c r="AX237" s="678"/>
      <c r="AY237" s="1015"/>
      <c r="AZ237" s="1398"/>
      <c r="BA237" s="1398"/>
      <c r="BB237" s="1398"/>
      <c r="BC237" s="1388"/>
      <c r="BD237" s="1261"/>
      <c r="BE237" s="1261"/>
      <c r="BF237" s="1261"/>
      <c r="BG237" s="1261"/>
      <c r="BH237" s="1263"/>
    </row>
    <row r="238" spans="2:60" ht="19.5" customHeight="1">
      <c r="B238" s="1323"/>
      <c r="C238" s="1721"/>
      <c r="D238" s="490"/>
      <c r="E238" s="490"/>
      <c r="F238" s="490"/>
      <c r="G238" s="490"/>
      <c r="H238" s="490"/>
      <c r="I238" s="490"/>
      <c r="J238" s="715"/>
      <c r="K238" s="311" t="s">
        <v>2</v>
      </c>
      <c r="L238" s="908" t="s">
        <v>468</v>
      </c>
      <c r="M238" s="603"/>
      <c r="N238" s="531"/>
      <c r="O238" s="582"/>
      <c r="P238" s="1018"/>
      <c r="Q238" s="582"/>
      <c r="R238" s="517"/>
      <c r="S238" s="582"/>
      <c r="T238" s="1308"/>
      <c r="U238" s="1309"/>
      <c r="V238" s="678"/>
      <c r="W238" s="492">
        <f>IF(K238="☑",1,0)</f>
        <v>1</v>
      </c>
      <c r="X238" s="1467"/>
      <c r="Y238" s="490"/>
      <c r="Z238" s="490"/>
      <c r="AA238" s="490"/>
      <c r="AB238" s="490"/>
      <c r="AC238" s="490"/>
      <c r="AD238" s="490"/>
      <c r="AE238" s="715"/>
      <c r="AF238" s="311" t="s">
        <v>3</v>
      </c>
      <c r="AG238" s="908" t="s">
        <v>468</v>
      </c>
      <c r="AH238" s="603"/>
      <c r="AI238" s="531"/>
      <c r="AJ238" s="582"/>
      <c r="AK238" s="1018"/>
      <c r="AL238" s="582"/>
      <c r="AM238" s="517"/>
      <c r="AN238" s="492">
        <f>IF(AF238="☑",1,0)</f>
        <v>0</v>
      </c>
      <c r="AO238" s="1679"/>
      <c r="AP238" s="311" t="s">
        <v>3</v>
      </c>
      <c r="AQ238" s="908" t="s">
        <v>468</v>
      </c>
      <c r="AR238" s="603"/>
      <c r="AS238" s="531"/>
      <c r="AT238" s="531"/>
      <c r="AU238" s="582"/>
      <c r="AV238" s="1018"/>
      <c r="AW238" s="582"/>
      <c r="AX238" s="678"/>
      <c r="AY238" s="498">
        <f>IF(AP238="☑",1,0)</f>
        <v>0</v>
      </c>
      <c r="AZ238" s="1398"/>
      <c r="BA238" s="1398"/>
      <c r="BB238" s="1398"/>
      <c r="BC238" s="1388"/>
      <c r="BD238" s="1261"/>
      <c r="BE238" s="1261"/>
      <c r="BF238" s="1261"/>
      <c r="BG238" s="1261"/>
      <c r="BH238" s="1263"/>
    </row>
    <row r="239" spans="2:60" ht="15.75" customHeight="1">
      <c r="B239" s="1323"/>
      <c r="C239" s="1721"/>
      <c r="D239" s="490"/>
      <c r="E239" s="490"/>
      <c r="F239" s="490"/>
      <c r="G239" s="490"/>
      <c r="H239" s="490"/>
      <c r="I239" s="490"/>
      <c r="J239" s="490"/>
      <c r="K239" s="530"/>
      <c r="L239" s="1012" t="s">
        <v>405</v>
      </c>
      <c r="M239" s="512"/>
      <c r="N239" s="531"/>
      <c r="O239" s="582"/>
      <c r="P239" s="1018"/>
      <c r="Q239" s="582"/>
      <c r="R239" s="517"/>
      <c r="S239" s="582"/>
      <c r="T239" s="1308"/>
      <c r="U239" s="1309"/>
      <c r="V239" s="678"/>
      <c r="W239" s="639"/>
      <c r="X239" s="1467"/>
      <c r="Y239" s="490"/>
      <c r="Z239" s="490"/>
      <c r="AA239" s="490"/>
      <c r="AB239" s="490"/>
      <c r="AC239" s="490"/>
      <c r="AD239" s="490"/>
      <c r="AE239" s="490"/>
      <c r="AF239" s="530"/>
      <c r="AG239" s="1012" t="s">
        <v>405</v>
      </c>
      <c r="AH239" s="512"/>
      <c r="AI239" s="531"/>
      <c r="AJ239" s="582"/>
      <c r="AK239" s="1018"/>
      <c r="AL239" s="582"/>
      <c r="AM239" s="517"/>
      <c r="AN239" s="639"/>
      <c r="AO239" s="1679"/>
      <c r="AP239" s="531"/>
      <c r="AQ239" s="1012" t="s">
        <v>405</v>
      </c>
      <c r="AR239" s="512"/>
      <c r="AS239" s="531"/>
      <c r="AT239" s="531"/>
      <c r="AU239" s="582"/>
      <c r="AV239" s="1018"/>
      <c r="AW239" s="582"/>
      <c r="AX239" s="678"/>
      <c r="AY239" s="1015"/>
      <c r="AZ239" s="1398"/>
      <c r="BA239" s="1398"/>
      <c r="BB239" s="1398"/>
      <c r="BC239" s="1388"/>
      <c r="BD239" s="1261"/>
      <c r="BE239" s="1261"/>
      <c r="BF239" s="1261"/>
      <c r="BG239" s="1261"/>
      <c r="BH239" s="1263"/>
    </row>
    <row r="240" spans="2:60" ht="15.75" customHeight="1">
      <c r="B240" s="1323"/>
      <c r="C240" s="1721"/>
      <c r="D240" s="490"/>
      <c r="E240" s="490"/>
      <c r="F240" s="490"/>
      <c r="G240" s="490"/>
      <c r="H240" s="490"/>
      <c r="I240" s="490"/>
      <c r="J240" s="490"/>
      <c r="K240" s="746"/>
      <c r="L240" s="917" t="s">
        <v>3</v>
      </c>
      <c r="M240" s="932" t="s">
        <v>453</v>
      </c>
      <c r="N240" s="533"/>
      <c r="O240" s="1022"/>
      <c r="Q240" s="582"/>
      <c r="R240" s="517"/>
      <c r="S240" s="582"/>
      <c r="T240" s="1308"/>
      <c r="U240" s="1309"/>
      <c r="V240" s="678"/>
      <c r="W240" s="639"/>
      <c r="X240" s="1467"/>
      <c r="Y240" s="490"/>
      <c r="Z240" s="490"/>
      <c r="AA240" s="490"/>
      <c r="AB240" s="490"/>
      <c r="AC240" s="490"/>
      <c r="AD240" s="490"/>
      <c r="AE240" s="490"/>
      <c r="AF240" s="746"/>
      <c r="AG240" s="917" t="s">
        <v>3</v>
      </c>
      <c r="AH240" s="932" t="s">
        <v>453</v>
      </c>
      <c r="AI240" s="533"/>
      <c r="AJ240" s="1022"/>
      <c r="AK240" s="379"/>
      <c r="AL240" s="582"/>
      <c r="AM240" s="517"/>
      <c r="AN240" s="639"/>
      <c r="AO240" s="1679"/>
      <c r="AP240" s="891"/>
      <c r="AQ240" s="917" t="s">
        <v>3</v>
      </c>
      <c r="AR240" s="932" t="s">
        <v>453</v>
      </c>
      <c r="AS240" s="533"/>
      <c r="AT240" s="533"/>
      <c r="AU240" s="1022"/>
      <c r="AV240" s="379"/>
      <c r="AW240" s="582"/>
      <c r="AX240" s="678"/>
      <c r="AY240" s="639"/>
      <c r="AZ240" s="1398"/>
      <c r="BA240" s="1398"/>
      <c r="BB240" s="1398"/>
      <c r="BC240" s="1388"/>
      <c r="BD240" s="1261"/>
      <c r="BE240" s="1261"/>
      <c r="BF240" s="1261"/>
      <c r="BG240" s="1261"/>
      <c r="BH240" s="1263"/>
    </row>
    <row r="241" spans="2:60" ht="15.6" customHeight="1">
      <c r="B241" s="1323"/>
      <c r="C241" s="1721"/>
      <c r="D241" s="490"/>
      <c r="E241" s="490"/>
      <c r="F241" s="490"/>
      <c r="G241" s="490"/>
      <c r="H241" s="490"/>
      <c r="I241" s="490"/>
      <c r="J241" s="490"/>
      <c r="K241" s="746"/>
      <c r="L241" s="917" t="s">
        <v>3</v>
      </c>
      <c r="M241" s="373" t="s">
        <v>406</v>
      </c>
      <c r="N241" s="533"/>
      <c r="O241" s="1023"/>
      <c r="P241" s="1024"/>
      <c r="Q241" s="582"/>
      <c r="R241" s="517"/>
      <c r="S241" s="582"/>
      <c r="T241" s="1308"/>
      <c r="U241" s="1309"/>
      <c r="V241" s="678"/>
      <c r="W241" s="492"/>
      <c r="X241" s="1467"/>
      <c r="Y241" s="490"/>
      <c r="Z241" s="490"/>
      <c r="AA241" s="490"/>
      <c r="AB241" s="490"/>
      <c r="AC241" s="490"/>
      <c r="AD241" s="490"/>
      <c r="AE241" s="490"/>
      <c r="AF241" s="746"/>
      <c r="AG241" s="917" t="s">
        <v>3</v>
      </c>
      <c r="AH241" s="373" t="s">
        <v>406</v>
      </c>
      <c r="AI241" s="533"/>
      <c r="AJ241" s="1023"/>
      <c r="AK241" s="1024"/>
      <c r="AL241" s="582"/>
      <c r="AM241" s="517"/>
      <c r="AN241" s="492"/>
      <c r="AO241" s="1679"/>
      <c r="AP241" s="891"/>
      <c r="AQ241" s="917" t="s">
        <v>3</v>
      </c>
      <c r="AR241" s="373" t="s">
        <v>406</v>
      </c>
      <c r="AS241" s="533"/>
      <c r="AT241" s="533"/>
      <c r="AU241" s="1023"/>
      <c r="AV241" s="1024"/>
      <c r="AW241" s="582"/>
      <c r="AX241" s="678"/>
      <c r="AY241" s="607"/>
      <c r="AZ241" s="1398"/>
      <c r="BA241" s="1398"/>
      <c r="BB241" s="1398"/>
      <c r="BC241" s="1388"/>
      <c r="BD241" s="1261"/>
      <c r="BE241" s="1261"/>
      <c r="BF241" s="1261"/>
      <c r="BG241" s="1261"/>
      <c r="BH241" s="1263"/>
    </row>
    <row r="242" spans="2:60" ht="15.75" customHeight="1">
      <c r="B242" s="1323"/>
      <c r="C242" s="1721"/>
      <c r="D242" s="490"/>
      <c r="E242" s="490"/>
      <c r="F242" s="490"/>
      <c r="G242" s="490"/>
      <c r="H242" s="490"/>
      <c r="I242" s="490"/>
      <c r="J242" s="490"/>
      <c r="K242" s="746"/>
      <c r="L242" s="917" t="s">
        <v>3</v>
      </c>
      <c r="M242" s="932" t="s">
        <v>469</v>
      </c>
      <c r="N242" s="1508"/>
      <c r="O242" s="1509"/>
      <c r="P242" s="1509"/>
      <c r="Q242" s="582"/>
      <c r="R242" s="517"/>
      <c r="S242" s="582"/>
      <c r="T242" s="1308"/>
      <c r="U242" s="1309"/>
      <c r="V242" s="678"/>
      <c r="W242" s="492"/>
      <c r="X242" s="1467"/>
      <c r="Y242" s="490"/>
      <c r="Z242" s="490"/>
      <c r="AA242" s="490"/>
      <c r="AB242" s="490"/>
      <c r="AC242" s="490"/>
      <c r="AD242" s="490"/>
      <c r="AE242" s="490"/>
      <c r="AF242" s="746"/>
      <c r="AG242" s="917" t="s">
        <v>3</v>
      </c>
      <c r="AH242" s="932" t="s">
        <v>469</v>
      </c>
      <c r="AI242" s="1508"/>
      <c r="AJ242" s="1509"/>
      <c r="AK242" s="1509"/>
      <c r="AL242" s="582"/>
      <c r="AM242" s="517"/>
      <c r="AN242" s="492"/>
      <c r="AO242" s="1679"/>
      <c r="AP242" s="891"/>
      <c r="AQ242" s="917" t="s">
        <v>3</v>
      </c>
      <c r="AR242" s="932" t="s">
        <v>469</v>
      </c>
      <c r="AS242" s="1508"/>
      <c r="AT242" s="1508"/>
      <c r="AU242" s="1509"/>
      <c r="AV242" s="1509"/>
      <c r="AW242" s="582"/>
      <c r="AX242" s="678"/>
      <c r="AY242" s="607"/>
      <c r="AZ242" s="1398"/>
      <c r="BA242" s="1398"/>
      <c r="BB242" s="1398"/>
      <c r="BC242" s="1388"/>
      <c r="BD242" s="1261"/>
      <c r="BE242" s="1261"/>
      <c r="BF242" s="1261"/>
      <c r="BG242" s="1261"/>
      <c r="BH242" s="1263"/>
    </row>
    <row r="243" spans="2:60" ht="19.5" customHeight="1">
      <c r="B243" s="1323"/>
      <c r="C243" s="1721"/>
      <c r="D243" s="490"/>
      <c r="E243" s="490"/>
      <c r="F243" s="490"/>
      <c r="G243" s="490"/>
      <c r="H243" s="490"/>
      <c r="I243" s="490"/>
      <c r="J243" s="490"/>
      <c r="K243" s="647" t="s">
        <v>22</v>
      </c>
      <c r="L243" s="1010"/>
      <c r="M243" s="532"/>
      <c r="N243" s="533"/>
      <c r="O243" s="531"/>
      <c r="P243" s="534"/>
      <c r="Q243" s="534"/>
      <c r="R243" s="534"/>
      <c r="S243" s="534"/>
      <c r="T243" s="534"/>
      <c r="U243" s="534"/>
      <c r="V243" s="811" t="str">
        <f>IF(ISNUMBER(U244),"","該当する取組状況を選択してください")</f>
        <v/>
      </c>
      <c r="W243" s="747"/>
      <c r="X243" s="1467"/>
      <c r="Y243" s="490"/>
      <c r="Z243" s="490"/>
      <c r="AA243" s="490"/>
      <c r="AB243" s="490"/>
      <c r="AC243" s="490"/>
      <c r="AD243" s="490"/>
      <c r="AE243" s="490"/>
      <c r="AF243" s="647" t="s">
        <v>22</v>
      </c>
      <c r="AG243" s="1010"/>
      <c r="AH243" s="532"/>
      <c r="AI243" s="533"/>
      <c r="AJ243" s="531"/>
      <c r="AK243" s="534"/>
      <c r="AL243" s="534"/>
      <c r="AM243" s="535" t="str">
        <f>IF(ISNUMBER(AM244),"","該当する取組状況等を選択してください")</f>
        <v/>
      </c>
      <c r="AN243" s="747"/>
      <c r="AO243" s="1679"/>
      <c r="AP243" s="648" t="s">
        <v>22</v>
      </c>
      <c r="AQ243" s="1010"/>
      <c r="AR243" s="532"/>
      <c r="AS243" s="533"/>
      <c r="AT243" s="533"/>
      <c r="AU243" s="531"/>
      <c r="AV243" s="534"/>
      <c r="AW243" s="534"/>
      <c r="AX243" s="535" t="str">
        <f>IF(ISNUMBER(AX244),"","該当する取組状況を選択してください")</f>
        <v>該当する取組状況を選択してください</v>
      </c>
      <c r="AY243" s="761"/>
      <c r="AZ243" s="1398"/>
      <c r="BA243" s="1398"/>
      <c r="BB243" s="1398"/>
      <c r="BC243" s="1388"/>
      <c r="BD243" s="1261"/>
      <c r="BE243" s="1261"/>
      <c r="BF243" s="1261"/>
      <c r="BG243" s="1261"/>
      <c r="BH243" s="1263"/>
    </row>
    <row r="244" spans="2:60" ht="37.5" customHeight="1">
      <c r="B244" s="1323"/>
      <c r="C244" s="1721"/>
      <c r="D244" s="490"/>
      <c r="E244" s="490"/>
      <c r="F244" s="490"/>
      <c r="G244" s="490"/>
      <c r="H244" s="490"/>
      <c r="I244" s="490"/>
      <c r="J244" s="490"/>
      <c r="K244" s="746"/>
      <c r="L244" s="1270"/>
      <c r="M244" s="1270"/>
      <c r="N244" s="1270"/>
      <c r="O244" s="1270"/>
      <c r="P244" s="1270"/>
      <c r="Q244" s="534"/>
      <c r="R244" s="534"/>
      <c r="S244" s="534"/>
      <c r="T244" s="534"/>
      <c r="U244" s="1312">
        <f>IF(K217="☑",0,IF(W244=0,"-",IF(W244=5,5,IF(W244&gt;=3,3,0))))</f>
        <v>5</v>
      </c>
      <c r="V244" s="1313"/>
      <c r="W244" s="716">
        <f>SUM(W219:W241)</f>
        <v>5</v>
      </c>
      <c r="X244" s="1467"/>
      <c r="Y244" s="490"/>
      <c r="Z244" s="490"/>
      <c r="AA244" s="490"/>
      <c r="AB244" s="490"/>
      <c r="AC244" s="490"/>
      <c r="AD244" s="490"/>
      <c r="AE244" s="490"/>
      <c r="AF244" s="746"/>
      <c r="AG244" s="1270"/>
      <c r="AH244" s="1270"/>
      <c r="AI244" s="1270"/>
      <c r="AJ244" s="1270"/>
      <c r="AK244" s="1270"/>
      <c r="AL244" s="534"/>
      <c r="AM244" s="872">
        <f>IF(AF216="☑",U244,IF(AF217="☑",0,IF(AN244=0,"-",IF(AN244=5,5,IF(AN244&gt;=3,3,0)))))</f>
        <v>5</v>
      </c>
      <c r="AN244" s="716">
        <f>SUM(AN219:AN241)</f>
        <v>0</v>
      </c>
      <c r="AO244" s="1679"/>
      <c r="AP244" s="891"/>
      <c r="AQ244" s="1270"/>
      <c r="AR244" s="1270"/>
      <c r="AS244" s="1270"/>
      <c r="AT244" s="1270"/>
      <c r="AU244" s="1270"/>
      <c r="AV244" s="1270"/>
      <c r="AW244" s="534"/>
      <c r="AX244" s="870" t="str">
        <f>IF(AP216="☑",U244,IF(AS216="☑",AM244,IF(AP217="☑",0,IF(AY244=0,"-",IF(AY244=5,5,IF(AY244&gt;=3,3,0))))))</f>
        <v>-</v>
      </c>
      <c r="AY244" s="946">
        <f>SUM(AY218:AY241)</f>
        <v>0</v>
      </c>
      <c r="AZ244" s="1398"/>
      <c r="BA244" s="1398"/>
      <c r="BB244" s="1398"/>
      <c r="BC244" s="1388"/>
      <c r="BD244" s="1261"/>
      <c r="BE244" s="1261"/>
      <c r="BF244" s="1261"/>
      <c r="BG244" s="1261"/>
      <c r="BH244" s="1263"/>
    </row>
    <row r="245" spans="2:60" ht="15.75" customHeight="1">
      <c r="B245" s="1323"/>
      <c r="C245" s="1728"/>
      <c r="D245" s="748"/>
      <c r="E245" s="748"/>
      <c r="F245" s="748"/>
      <c r="G245" s="748"/>
      <c r="H245" s="748"/>
      <c r="I245" s="748"/>
      <c r="J245" s="748"/>
      <c r="K245" s="785"/>
      <c r="L245" s="1048"/>
      <c r="M245" s="1049"/>
      <c r="N245" s="1049"/>
      <c r="O245" s="693"/>
      <c r="P245" s="693"/>
      <c r="Q245" s="693"/>
      <c r="R245" s="693"/>
      <c r="S245" s="693"/>
      <c r="T245" s="693"/>
      <c r="U245" s="1050"/>
      <c r="V245" s="546" t="s">
        <v>1</v>
      </c>
      <c r="W245" s="767"/>
      <c r="X245" s="1550"/>
      <c r="Y245" s="748"/>
      <c r="Z245" s="748"/>
      <c r="AA245" s="748"/>
      <c r="AB245" s="748"/>
      <c r="AC245" s="748"/>
      <c r="AD245" s="748"/>
      <c r="AE245" s="748"/>
      <c r="AF245" s="785"/>
      <c r="AG245" s="1048"/>
      <c r="AH245" s="1049"/>
      <c r="AI245" s="1049"/>
      <c r="AJ245" s="693"/>
      <c r="AK245" s="693"/>
      <c r="AL245" s="693"/>
      <c r="AM245" s="546" t="s">
        <v>1</v>
      </c>
      <c r="AN245" s="767"/>
      <c r="AO245" s="1795"/>
      <c r="AP245" s="766"/>
      <c r="AQ245" s="1048"/>
      <c r="AR245" s="1049"/>
      <c r="AS245" s="1049"/>
      <c r="AT245" s="693"/>
      <c r="AU245" s="693"/>
      <c r="AV245" s="693"/>
      <c r="AW245" s="693"/>
      <c r="AX245" s="546" t="s">
        <v>1</v>
      </c>
      <c r="AY245" s="676"/>
      <c r="AZ245" s="1512"/>
      <c r="BA245" s="1512"/>
      <c r="BB245" s="1512"/>
      <c r="BC245" s="815"/>
      <c r="BD245" s="816"/>
      <c r="BE245" s="816"/>
      <c r="BF245" s="816"/>
      <c r="BG245" s="816"/>
      <c r="BH245" s="817"/>
    </row>
    <row r="246" spans="2:60" ht="29.25" customHeight="1">
      <c r="B246" s="1323"/>
      <c r="C246" s="1729" t="s">
        <v>16</v>
      </c>
      <c r="D246" s="1735" t="s">
        <v>322</v>
      </c>
      <c r="E246" s="1749"/>
      <c r="F246" s="1749"/>
      <c r="G246" s="1749"/>
      <c r="H246" s="1749"/>
      <c r="I246" s="1749"/>
      <c r="J246" s="1749"/>
      <c r="K246" s="796"/>
      <c r="L246" s="959"/>
      <c r="M246" s="885"/>
      <c r="N246" s="885"/>
      <c r="O246" s="885"/>
      <c r="P246" s="885"/>
      <c r="Q246" s="885"/>
      <c r="R246" s="885"/>
      <c r="S246" s="885"/>
      <c r="T246" s="885"/>
      <c r="U246" s="885"/>
      <c r="V246" s="804"/>
      <c r="W246" s="674"/>
      <c r="X246" s="1751" t="s">
        <v>16</v>
      </c>
      <c r="Y246" s="1735" t="s">
        <v>322</v>
      </c>
      <c r="Z246" s="1749"/>
      <c r="AA246" s="1749"/>
      <c r="AB246" s="1749"/>
      <c r="AC246" s="1749"/>
      <c r="AD246" s="1749"/>
      <c r="AE246" s="1750"/>
      <c r="AF246" s="886" t="s">
        <v>2</v>
      </c>
      <c r="AG246" s="887" t="s">
        <v>36</v>
      </c>
      <c r="AH246" s="885"/>
      <c r="AI246" s="885"/>
      <c r="AJ246" s="885"/>
      <c r="AK246" s="885"/>
      <c r="AL246" s="885"/>
      <c r="AM246" s="885"/>
      <c r="AN246" s="674"/>
      <c r="AO246" s="1791" t="s">
        <v>72</v>
      </c>
      <c r="AP246" s="947" t="s">
        <v>3</v>
      </c>
      <c r="AQ246" s="948" t="s">
        <v>50</v>
      </c>
      <c r="AR246" s="949"/>
      <c r="AS246" s="309" t="s">
        <v>3</v>
      </c>
      <c r="AT246" s="556" t="s">
        <v>642</v>
      </c>
      <c r="AU246" s="949"/>
      <c r="AV246" s="950"/>
      <c r="AW246" s="950"/>
      <c r="AX246" s="700"/>
      <c r="AY246" s="1171">
        <f>IF(AND(AP246="□",AS246="□"),1,IF(AND(AP246="☑",AS246="☑"),5,IF(AND(AS246="☑",AF246="☑"),2,IF(AND(AS246="☑",AF246="□"),3,IF(AP246="☑",4,5)))))</f>
        <v>1</v>
      </c>
      <c r="AZ246" s="701"/>
      <c r="BA246" s="701"/>
      <c r="BB246" s="806"/>
      <c r="BC246" s="702" t="s">
        <v>666</v>
      </c>
      <c r="BD246" s="562"/>
      <c r="BE246" s="562"/>
      <c r="BF246" s="1025"/>
      <c r="BG246" s="1025"/>
      <c r="BH246" s="819"/>
    </row>
    <row r="247" spans="2:60" ht="29.25" customHeight="1">
      <c r="B247" s="1323"/>
      <c r="C247" s="1721"/>
      <c r="D247" s="1749"/>
      <c r="E247" s="1749"/>
      <c r="F247" s="1749"/>
      <c r="G247" s="1749"/>
      <c r="H247" s="1749"/>
      <c r="I247" s="1749"/>
      <c r="J247" s="1749"/>
      <c r="K247" s="33" t="s">
        <v>3</v>
      </c>
      <c r="L247" s="738" t="str">
        <f>IF(OR($I$13="金の認定【新規】",$I$13="金の認定【３年ごとの更新】"),"取組無し / 添付資料（取組のわかる資料）無し　（初回/3年ごと更新時のみ　※添付資料無しは採点対象外）","取組無し")</f>
        <v>取組無し</v>
      </c>
      <c r="M247" s="799"/>
      <c r="N247" s="775"/>
      <c r="O247" s="740"/>
      <c r="P247" s="740"/>
      <c r="Q247" s="740"/>
      <c r="R247" s="740"/>
      <c r="S247" s="740"/>
      <c r="T247" s="740"/>
      <c r="U247" s="740"/>
      <c r="V247" s="741"/>
      <c r="W247" s="492"/>
      <c r="X247" s="1467"/>
      <c r="Y247" s="1749"/>
      <c r="Z247" s="1749"/>
      <c r="AA247" s="1749"/>
      <c r="AB247" s="1749"/>
      <c r="AC247" s="1749"/>
      <c r="AD247" s="1749"/>
      <c r="AE247" s="1750"/>
      <c r="AF247" s="35" t="s">
        <v>3</v>
      </c>
      <c r="AG247" s="738" t="str">
        <f>IF(OR($L$13="金の認定【新規】",$L$13="金の認定【３年ごとの更新】"),"取組無し / 添付資料（取組のわかる資料）無し　（初回/3年ごと更新時のみ　※添付資料無しは採点対象外）","取組無し")</f>
        <v>取組無し</v>
      </c>
      <c r="AH247" s="799"/>
      <c r="AI247" s="775"/>
      <c r="AJ247" s="740"/>
      <c r="AK247" s="740"/>
      <c r="AL247" s="740"/>
      <c r="AM247" s="740"/>
      <c r="AN247" s="492"/>
      <c r="AO247" s="1792"/>
      <c r="AP247" s="35" t="s">
        <v>3</v>
      </c>
      <c r="AQ247" s="776" t="str">
        <f>IF(OR($L$13="金の認定【新規】",$L$13="金の認定【３年ごとの更新】"),"取組無し / 添付資料（取組のわかる資料）無し　（初回/3年ごと更新時のみ　※添付資料無しは採点対象外）","取組無し")</f>
        <v>取組無し</v>
      </c>
      <c r="AR247" s="799"/>
      <c r="AS247" s="775"/>
      <c r="AT247" s="775"/>
      <c r="AU247" s="740"/>
      <c r="AV247" s="740"/>
      <c r="AW247" s="740"/>
      <c r="AX247" s="741"/>
      <c r="AY247" s="607"/>
      <c r="AZ247" s="1398">
        <f>U268</f>
        <v>5</v>
      </c>
      <c r="BA247" s="1398">
        <f>IF($X$19="□","",AM268)</f>
        <v>5</v>
      </c>
      <c r="BB247" s="1398" t="str">
        <f>IF($AO$19="□","",AX268)</f>
        <v>-</v>
      </c>
      <c r="BC247" s="1388"/>
      <c r="BD247" s="1261"/>
      <c r="BE247" s="1261"/>
      <c r="BF247" s="1261"/>
      <c r="BG247" s="1261"/>
      <c r="BH247" s="1263"/>
    </row>
    <row r="248" spans="2:60" ht="19.5" customHeight="1">
      <c r="B248" s="1323"/>
      <c r="C248" s="1721"/>
      <c r="D248" s="1749"/>
      <c r="E248" s="1749"/>
      <c r="F248" s="1749"/>
      <c r="G248" s="1749"/>
      <c r="H248" s="1749"/>
      <c r="I248" s="1749"/>
      <c r="J248" s="1749"/>
      <c r="K248" s="511" t="s">
        <v>661</v>
      </c>
      <c r="L248" s="512"/>
      <c r="M248" s="512"/>
      <c r="N248" s="603"/>
      <c r="O248" s="582"/>
      <c r="P248" s="582"/>
      <c r="Q248" s="582"/>
      <c r="R248" s="582"/>
      <c r="S248" s="582"/>
      <c r="T248" s="1548"/>
      <c r="U248" s="1548"/>
      <c r="V248" s="678"/>
      <c r="W248" s="492"/>
      <c r="X248" s="1467"/>
      <c r="Y248" s="1749"/>
      <c r="Z248" s="1749"/>
      <c r="AA248" s="1749"/>
      <c r="AB248" s="1749"/>
      <c r="AC248" s="1749"/>
      <c r="AD248" s="1749"/>
      <c r="AE248" s="1750"/>
      <c r="AF248" s="512" t="s">
        <v>661</v>
      </c>
      <c r="AG248" s="512"/>
      <c r="AH248" s="512"/>
      <c r="AI248" s="603"/>
      <c r="AJ248" s="582"/>
      <c r="AK248" s="582"/>
      <c r="AL248" s="582"/>
      <c r="AM248" s="582"/>
      <c r="AN248" s="492"/>
      <c r="AO248" s="1792"/>
      <c r="AP248" s="1409" t="s">
        <v>21</v>
      </c>
      <c r="AQ248" s="1409"/>
      <c r="AR248" s="1409"/>
      <c r="AS248" s="603"/>
      <c r="AT248" s="603"/>
      <c r="AU248" s="582"/>
      <c r="AV248" s="582"/>
      <c r="AW248" s="582"/>
      <c r="AX248" s="820"/>
      <c r="AY248" s="498"/>
      <c r="AZ248" s="1398"/>
      <c r="BA248" s="1398"/>
      <c r="BB248" s="1398"/>
      <c r="BC248" s="1388"/>
      <c r="BD248" s="1261"/>
      <c r="BE248" s="1261"/>
      <c r="BF248" s="1261"/>
      <c r="BG248" s="1261"/>
      <c r="BH248" s="1263"/>
    </row>
    <row r="249" spans="2:60" ht="19.5" customHeight="1">
      <c r="B249" s="1323"/>
      <c r="C249" s="1721"/>
      <c r="D249" s="1749"/>
      <c r="E249" s="1749"/>
      <c r="F249" s="1749"/>
      <c r="G249" s="1749"/>
      <c r="H249" s="1749"/>
      <c r="I249" s="1749"/>
      <c r="J249" s="1749"/>
      <c r="K249" s="19" t="s">
        <v>2</v>
      </c>
      <c r="L249" s="908" t="s">
        <v>354</v>
      </c>
      <c r="M249" s="512"/>
      <c r="O249" s="582"/>
      <c r="P249" s="582"/>
      <c r="Q249" s="582"/>
      <c r="R249" s="1014"/>
      <c r="S249" s="1333" t="s">
        <v>648</v>
      </c>
      <c r="T249" s="1334"/>
      <c r="U249" s="1334"/>
      <c r="V249" s="1335"/>
      <c r="W249" s="492">
        <f>IF(K249="☑",1,0)</f>
        <v>1</v>
      </c>
      <c r="X249" s="1467"/>
      <c r="Y249" s="1749"/>
      <c r="Z249" s="1749"/>
      <c r="AA249" s="1749"/>
      <c r="AB249" s="1749"/>
      <c r="AC249" s="1749"/>
      <c r="AD249" s="1749"/>
      <c r="AE249" s="1750"/>
      <c r="AF249" s="311" t="s">
        <v>3</v>
      </c>
      <c r="AG249" s="908" t="s">
        <v>354</v>
      </c>
      <c r="AH249" s="512"/>
      <c r="AI249" s="379"/>
      <c r="AJ249" s="582"/>
      <c r="AK249" s="582"/>
      <c r="AL249" s="582"/>
      <c r="AM249" s="809"/>
      <c r="AN249" s="492">
        <f>IF(AF249="☑",1,0)</f>
        <v>0</v>
      </c>
      <c r="AO249" s="1792"/>
      <c r="AP249" s="311" t="s">
        <v>3</v>
      </c>
      <c r="AQ249" s="908" t="s">
        <v>354</v>
      </c>
      <c r="AR249" s="512"/>
      <c r="AS249" s="379"/>
      <c r="AT249" s="379"/>
      <c r="AU249" s="582"/>
      <c r="AV249" s="582"/>
      <c r="AW249" s="582"/>
      <c r="AX249" s="821"/>
      <c r="AY249" s="498">
        <f>IF(AP249="☑",1,0)</f>
        <v>0</v>
      </c>
      <c r="AZ249" s="1398"/>
      <c r="BA249" s="1398"/>
      <c r="BB249" s="1398"/>
      <c r="BC249" s="1388"/>
      <c r="BD249" s="1261"/>
      <c r="BE249" s="1261"/>
      <c r="BF249" s="1261"/>
      <c r="BG249" s="1261"/>
      <c r="BH249" s="1263"/>
    </row>
    <row r="250" spans="2:60" ht="15" customHeight="1">
      <c r="B250" s="1323"/>
      <c r="C250" s="1721"/>
      <c r="D250" s="1749"/>
      <c r="E250" s="1749"/>
      <c r="F250" s="1749"/>
      <c r="G250" s="1749"/>
      <c r="H250" s="1749"/>
      <c r="I250" s="1749"/>
      <c r="J250" s="1749"/>
      <c r="K250" s="746"/>
      <c r="L250" s="1012" t="s">
        <v>24</v>
      </c>
      <c r="M250" s="1026"/>
      <c r="N250" s="1009"/>
      <c r="O250" s="978"/>
      <c r="P250" s="978"/>
      <c r="Q250" s="582"/>
      <c r="R250" s="809"/>
      <c r="S250" s="582"/>
      <c r="T250" s="1548"/>
      <c r="U250" s="1548"/>
      <c r="V250" s="678"/>
      <c r="W250" s="614"/>
      <c r="X250" s="1467"/>
      <c r="Y250" s="1749"/>
      <c r="Z250" s="1749"/>
      <c r="AA250" s="1749"/>
      <c r="AB250" s="1749"/>
      <c r="AC250" s="1749"/>
      <c r="AD250" s="1749"/>
      <c r="AE250" s="1750"/>
      <c r="AF250" s="891"/>
      <c r="AG250" s="1012" t="s">
        <v>24</v>
      </c>
      <c r="AH250" s="1026"/>
      <c r="AI250" s="1009"/>
      <c r="AJ250" s="978"/>
      <c r="AK250" s="978"/>
      <c r="AL250" s="582"/>
      <c r="AM250" s="809"/>
      <c r="AN250" s="614"/>
      <c r="AO250" s="1792"/>
      <c r="AP250" s="891"/>
      <c r="AQ250" s="1012" t="s">
        <v>24</v>
      </c>
      <c r="AR250" s="1026"/>
      <c r="AS250" s="1009"/>
      <c r="AT250" s="1009"/>
      <c r="AU250" s="978"/>
      <c r="AV250" s="978"/>
      <c r="AW250" s="582"/>
      <c r="AX250" s="821"/>
      <c r="AY250" s="684"/>
      <c r="AZ250" s="1398"/>
      <c r="BA250" s="1398"/>
      <c r="BB250" s="1398"/>
      <c r="BC250" s="1388"/>
      <c r="BD250" s="1261"/>
      <c r="BE250" s="1261"/>
      <c r="BF250" s="1261"/>
      <c r="BG250" s="1261"/>
      <c r="BH250" s="1263"/>
    </row>
    <row r="251" spans="2:60" ht="15.75" customHeight="1">
      <c r="B251" s="1323"/>
      <c r="C251" s="1721"/>
      <c r="D251" s="1749"/>
      <c r="E251" s="1749"/>
      <c r="F251" s="1749"/>
      <c r="G251" s="1749"/>
      <c r="H251" s="1749"/>
      <c r="I251" s="1749"/>
      <c r="J251" s="1749"/>
      <c r="K251" s="746"/>
      <c r="L251" s="917" t="s">
        <v>3</v>
      </c>
      <c r="M251" s="932" t="s">
        <v>349</v>
      </c>
      <c r="N251" s="978"/>
      <c r="O251" s="978"/>
      <c r="P251" s="978"/>
      <c r="Q251" s="582"/>
      <c r="R251" s="809"/>
      <c r="S251" s="582"/>
      <c r="T251" s="1308"/>
      <c r="U251" s="1309"/>
      <c r="V251" s="678"/>
      <c r="W251" s="808"/>
      <c r="X251" s="1467"/>
      <c r="Y251" s="1749"/>
      <c r="Z251" s="1749"/>
      <c r="AA251" s="1749"/>
      <c r="AB251" s="1749"/>
      <c r="AC251" s="1749"/>
      <c r="AD251" s="1749"/>
      <c r="AE251" s="1750"/>
      <c r="AF251" s="891"/>
      <c r="AG251" s="917" t="s">
        <v>3</v>
      </c>
      <c r="AH251" s="932" t="s">
        <v>349</v>
      </c>
      <c r="AI251" s="978"/>
      <c r="AJ251" s="978"/>
      <c r="AK251" s="978"/>
      <c r="AL251" s="582"/>
      <c r="AM251" s="809"/>
      <c r="AN251" s="808"/>
      <c r="AO251" s="1792"/>
      <c r="AP251" s="891"/>
      <c r="AQ251" s="917" t="s">
        <v>3</v>
      </c>
      <c r="AR251" s="932" t="s">
        <v>349</v>
      </c>
      <c r="AS251" s="978"/>
      <c r="AT251" s="978"/>
      <c r="AU251" s="978"/>
      <c r="AV251" s="978"/>
      <c r="AW251" s="582"/>
      <c r="AX251" s="821"/>
      <c r="AY251" s="1013"/>
      <c r="AZ251" s="1398"/>
      <c r="BA251" s="1398"/>
      <c r="BB251" s="1398"/>
      <c r="BC251" s="1388"/>
      <c r="BD251" s="1261"/>
      <c r="BE251" s="1261"/>
      <c r="BF251" s="1261"/>
      <c r="BG251" s="1261"/>
      <c r="BH251" s="1263"/>
    </row>
    <row r="252" spans="2:60" ht="15.75" customHeight="1">
      <c r="B252" s="1323"/>
      <c r="C252" s="1721"/>
      <c r="D252" s="646"/>
      <c r="E252" s="646"/>
      <c r="F252" s="646"/>
      <c r="G252" s="646"/>
      <c r="H252" s="646"/>
      <c r="I252" s="646"/>
      <c r="J252" s="683"/>
      <c r="K252" s="746"/>
      <c r="L252" s="917" t="s">
        <v>3</v>
      </c>
      <c r="M252" s="373" t="s">
        <v>31</v>
      </c>
      <c r="N252" s="1508"/>
      <c r="O252" s="1509"/>
      <c r="P252" s="1509"/>
      <c r="Q252" s="582"/>
      <c r="R252" s="809"/>
      <c r="S252" s="582"/>
      <c r="T252" s="1308"/>
      <c r="U252" s="1309"/>
      <c r="V252" s="678"/>
      <c r="W252" s="808"/>
      <c r="X252" s="1467"/>
      <c r="Y252" s="646"/>
      <c r="Z252" s="646"/>
      <c r="AA252" s="646"/>
      <c r="AB252" s="646"/>
      <c r="AC252" s="646"/>
      <c r="AD252" s="646"/>
      <c r="AE252" s="683"/>
      <c r="AF252" s="746"/>
      <c r="AG252" s="917" t="s">
        <v>3</v>
      </c>
      <c r="AH252" s="373" t="s">
        <v>31</v>
      </c>
      <c r="AI252" s="1508"/>
      <c r="AJ252" s="1509"/>
      <c r="AK252" s="1509"/>
      <c r="AL252" s="582"/>
      <c r="AM252" s="809"/>
      <c r="AN252" s="808"/>
      <c r="AO252" s="1792"/>
      <c r="AP252" s="891"/>
      <c r="AQ252" s="917" t="s">
        <v>3</v>
      </c>
      <c r="AR252" s="373" t="s">
        <v>31</v>
      </c>
      <c r="AS252" s="1508"/>
      <c r="AT252" s="1508"/>
      <c r="AU252" s="1509"/>
      <c r="AV252" s="1509"/>
      <c r="AW252" s="582"/>
      <c r="AX252" s="821"/>
      <c r="AY252" s="1013"/>
      <c r="AZ252" s="1398"/>
      <c r="BA252" s="1398"/>
      <c r="BB252" s="1398"/>
      <c r="BC252" s="1388"/>
      <c r="BD252" s="1261"/>
      <c r="BE252" s="1261"/>
      <c r="BF252" s="1261"/>
      <c r="BG252" s="1261"/>
      <c r="BH252" s="1263"/>
    </row>
    <row r="253" spans="2:60" ht="19.5" customHeight="1">
      <c r="B253" s="1323"/>
      <c r="C253" s="1721"/>
      <c r="D253" s="646"/>
      <c r="E253" s="933"/>
      <c r="F253" s="933"/>
      <c r="G253" s="933"/>
      <c r="H253" s="933"/>
      <c r="I253" s="933"/>
      <c r="J253" s="683"/>
      <c r="K253" s="19" t="s">
        <v>2</v>
      </c>
      <c r="L253" s="908" t="s">
        <v>408</v>
      </c>
      <c r="M253" s="512"/>
      <c r="O253" s="582"/>
      <c r="P253" s="582"/>
      <c r="Q253" s="582"/>
      <c r="R253" s="809"/>
      <c r="S253" s="582"/>
      <c r="T253" s="1753"/>
      <c r="U253" s="1304"/>
      <c r="V253" s="678"/>
      <c r="W253" s="492">
        <f>IF(K253="☑",1,0)</f>
        <v>1</v>
      </c>
      <c r="X253" s="1467"/>
      <c r="Y253" s="646"/>
      <c r="Z253" s="933"/>
      <c r="AA253" s="933"/>
      <c r="AB253" s="933"/>
      <c r="AC253" s="933"/>
      <c r="AD253" s="933"/>
      <c r="AE253" s="683"/>
      <c r="AF253" s="19" t="s">
        <v>3</v>
      </c>
      <c r="AG253" s="908" t="s">
        <v>408</v>
      </c>
      <c r="AH253" s="512"/>
      <c r="AI253" s="379"/>
      <c r="AJ253" s="582"/>
      <c r="AK253" s="582"/>
      <c r="AL253" s="582"/>
      <c r="AM253" s="809"/>
      <c r="AN253" s="492">
        <f>IF(AF253="☑",1,0)</f>
        <v>0</v>
      </c>
      <c r="AO253" s="1792"/>
      <c r="AP253" s="311" t="s">
        <v>3</v>
      </c>
      <c r="AQ253" s="908" t="s">
        <v>408</v>
      </c>
      <c r="AR253" s="512"/>
      <c r="AS253" s="379"/>
      <c r="AT253" s="379"/>
      <c r="AU253" s="582"/>
      <c r="AV253" s="582"/>
      <c r="AW253" s="582"/>
      <c r="AX253" s="821"/>
      <c r="AY253" s="498">
        <f>IF(AP253="☑",1,0)</f>
        <v>0</v>
      </c>
      <c r="AZ253" s="1398"/>
      <c r="BA253" s="1398"/>
      <c r="BB253" s="1398"/>
      <c r="BC253" s="1388"/>
      <c r="BD253" s="1261"/>
      <c r="BE253" s="1261"/>
      <c r="BF253" s="1261"/>
      <c r="BG253" s="1261"/>
      <c r="BH253" s="1263"/>
    </row>
    <row r="254" spans="2:60" ht="15.75" customHeight="1">
      <c r="B254" s="1323"/>
      <c r="C254" s="1721"/>
      <c r="D254" s="646"/>
      <c r="E254" s="1739" t="s">
        <v>311</v>
      </c>
      <c r="F254" s="1740"/>
      <c r="G254" s="1740"/>
      <c r="H254" s="1740"/>
      <c r="I254" s="1741"/>
      <c r="J254" s="683"/>
      <c r="K254" s="746"/>
      <c r="L254" s="911" t="s">
        <v>407</v>
      </c>
      <c r="M254" s="512"/>
      <c r="O254" s="582"/>
      <c r="P254" s="934"/>
      <c r="Q254" s="582"/>
      <c r="R254" s="809"/>
      <c r="S254" s="582"/>
      <c r="T254" s="1308"/>
      <c r="U254" s="1309"/>
      <c r="V254" s="678"/>
      <c r="W254" s="492"/>
      <c r="X254" s="1467"/>
      <c r="Y254" s="646"/>
      <c r="Z254" s="1739" t="s">
        <v>311</v>
      </c>
      <c r="AA254" s="1740"/>
      <c r="AB254" s="1740"/>
      <c r="AC254" s="1740"/>
      <c r="AD254" s="1741"/>
      <c r="AE254" s="683"/>
      <c r="AF254" s="746"/>
      <c r="AG254" s="911" t="s">
        <v>407</v>
      </c>
      <c r="AH254" s="512"/>
      <c r="AI254" s="379"/>
      <c r="AJ254" s="582"/>
      <c r="AK254" s="934"/>
      <c r="AL254" s="582"/>
      <c r="AM254" s="809"/>
      <c r="AN254" s="492"/>
      <c r="AO254" s="1792"/>
      <c r="AP254" s="891"/>
      <c r="AQ254" s="911" t="s">
        <v>407</v>
      </c>
      <c r="AR254" s="512"/>
      <c r="AS254" s="379"/>
      <c r="AT254" s="379"/>
      <c r="AU254" s="582"/>
      <c r="AV254" s="934"/>
      <c r="AW254" s="582"/>
      <c r="AX254" s="821"/>
      <c r="AY254" s="498"/>
      <c r="AZ254" s="1398"/>
      <c r="BA254" s="1398"/>
      <c r="BB254" s="1398"/>
      <c r="BC254" s="1388"/>
      <c r="BD254" s="1261"/>
      <c r="BE254" s="1261"/>
      <c r="BF254" s="1261"/>
      <c r="BG254" s="1261"/>
      <c r="BH254" s="1263"/>
    </row>
    <row r="255" spans="2:60" ht="15.75" customHeight="1">
      <c r="B255" s="1323"/>
      <c r="C255" s="1721"/>
      <c r="D255" s="959"/>
      <c r="E255" s="1742"/>
      <c r="F255" s="1560"/>
      <c r="G255" s="1560"/>
      <c r="H255" s="1560"/>
      <c r="I255" s="1743"/>
      <c r="J255" s="646"/>
      <c r="K255" s="746"/>
      <c r="L255" s="917" t="s">
        <v>3</v>
      </c>
      <c r="M255" s="932" t="s">
        <v>30</v>
      </c>
      <c r="N255" s="932"/>
      <c r="O255" s="978"/>
      <c r="P255" s="978"/>
      <c r="Q255" s="582"/>
      <c r="R255" s="809"/>
      <c r="S255" s="582"/>
      <c r="T255" s="1308"/>
      <c r="U255" s="1309"/>
      <c r="V255" s="678"/>
      <c r="W255" s="492"/>
      <c r="X255" s="1467"/>
      <c r="Y255" s="959"/>
      <c r="Z255" s="1742"/>
      <c r="AA255" s="1560"/>
      <c r="AB255" s="1560"/>
      <c r="AC255" s="1560"/>
      <c r="AD255" s="1743"/>
      <c r="AE255" s="646"/>
      <c r="AF255" s="746"/>
      <c r="AG255" s="917" t="s">
        <v>3</v>
      </c>
      <c r="AH255" s="932" t="s">
        <v>30</v>
      </c>
      <c r="AI255" s="932"/>
      <c r="AJ255" s="978"/>
      <c r="AK255" s="978"/>
      <c r="AL255" s="582"/>
      <c r="AM255" s="809"/>
      <c r="AN255" s="492"/>
      <c r="AO255" s="1792"/>
      <c r="AP255" s="891"/>
      <c r="AQ255" s="917" t="s">
        <v>3</v>
      </c>
      <c r="AR255" s="932" t="s">
        <v>30</v>
      </c>
      <c r="AS255" s="932"/>
      <c r="AT255" s="932"/>
      <c r="AU255" s="978"/>
      <c r="AV255" s="978"/>
      <c r="AW255" s="582"/>
      <c r="AX255" s="821"/>
      <c r="AY255" s="822"/>
      <c r="AZ255" s="1398"/>
      <c r="BA255" s="1398"/>
      <c r="BB255" s="1398"/>
      <c r="BC255" s="1388"/>
      <c r="BD255" s="1261"/>
      <c r="BE255" s="1261"/>
      <c r="BF255" s="1261"/>
      <c r="BG255" s="1261"/>
      <c r="BH255" s="1263"/>
    </row>
    <row r="256" spans="2:60" ht="15.75" customHeight="1">
      <c r="B256" s="1323"/>
      <c r="C256" s="1721"/>
      <c r="D256" s="977"/>
      <c r="E256" s="1744"/>
      <c r="F256" s="1745"/>
      <c r="G256" s="1745"/>
      <c r="H256" s="1745"/>
      <c r="I256" s="1746"/>
      <c r="J256" s="643"/>
      <c r="K256" s="530"/>
      <c r="L256" s="917" t="s">
        <v>3</v>
      </c>
      <c r="M256" s="932" t="s">
        <v>449</v>
      </c>
      <c r="N256" s="932"/>
      <c r="O256" s="978"/>
      <c r="P256" s="978"/>
      <c r="Q256" s="602"/>
      <c r="R256" s="809"/>
      <c r="S256" s="602"/>
      <c r="T256" s="1308"/>
      <c r="U256" s="1309"/>
      <c r="V256" s="606"/>
      <c r="W256" s="639"/>
      <c r="X256" s="1467"/>
      <c r="Y256" s="977"/>
      <c r="Z256" s="1744"/>
      <c r="AA256" s="1745"/>
      <c r="AB256" s="1745"/>
      <c r="AC256" s="1745"/>
      <c r="AD256" s="1746"/>
      <c r="AE256" s="643"/>
      <c r="AF256" s="530"/>
      <c r="AG256" s="917" t="s">
        <v>3</v>
      </c>
      <c r="AH256" s="932" t="s">
        <v>449</v>
      </c>
      <c r="AI256" s="932"/>
      <c r="AJ256" s="978"/>
      <c r="AK256" s="978"/>
      <c r="AL256" s="602"/>
      <c r="AM256" s="809"/>
      <c r="AN256" s="639"/>
      <c r="AO256" s="1792"/>
      <c r="AP256" s="531"/>
      <c r="AQ256" s="917" t="s">
        <v>3</v>
      </c>
      <c r="AR256" s="932" t="s">
        <v>449</v>
      </c>
      <c r="AS256" s="932"/>
      <c r="AT256" s="932"/>
      <c r="AU256" s="978"/>
      <c r="AV256" s="978"/>
      <c r="AW256" s="602"/>
      <c r="AX256" s="821"/>
      <c r="AY256" s="1015"/>
      <c r="AZ256" s="1398"/>
      <c r="BA256" s="1398"/>
      <c r="BB256" s="1398"/>
      <c r="BC256" s="1388"/>
      <c r="BD256" s="1261"/>
      <c r="BE256" s="1261"/>
      <c r="BF256" s="1261"/>
      <c r="BG256" s="1261"/>
      <c r="BH256" s="1263"/>
    </row>
    <row r="257" spans="2:60" ht="15.75" customHeight="1">
      <c r="B257" s="1323"/>
      <c r="C257" s="1721"/>
      <c r="D257" s="645"/>
      <c r="E257" s="1635" t="s">
        <v>34</v>
      </c>
      <c r="F257" s="1809"/>
      <c r="G257" s="1809"/>
      <c r="H257" s="1809"/>
      <c r="I257" s="1810"/>
      <c r="J257" s="646"/>
      <c r="K257" s="746"/>
      <c r="L257" s="917" t="s">
        <v>3</v>
      </c>
      <c r="M257" s="938" t="s">
        <v>29</v>
      </c>
      <c r="N257" s="1508"/>
      <c r="O257" s="1509"/>
      <c r="P257" s="1509"/>
      <c r="Q257" s="377"/>
      <c r="R257" s="809"/>
      <c r="S257" s="377"/>
      <c r="T257" s="1308"/>
      <c r="U257" s="1309"/>
      <c r="V257" s="606"/>
      <c r="W257" s="639"/>
      <c r="X257" s="1467"/>
      <c r="Y257" s="645"/>
      <c r="Z257" s="1635" t="s">
        <v>34</v>
      </c>
      <c r="AA257" s="1809"/>
      <c r="AB257" s="1809"/>
      <c r="AC257" s="1809"/>
      <c r="AD257" s="1810"/>
      <c r="AE257" s="646"/>
      <c r="AF257" s="746"/>
      <c r="AG257" s="917" t="s">
        <v>3</v>
      </c>
      <c r="AH257" s="938" t="s">
        <v>29</v>
      </c>
      <c r="AI257" s="1508"/>
      <c r="AJ257" s="1509"/>
      <c r="AK257" s="1509"/>
      <c r="AL257" s="377"/>
      <c r="AM257" s="809"/>
      <c r="AN257" s="639"/>
      <c r="AO257" s="1792"/>
      <c r="AP257" s="891"/>
      <c r="AQ257" s="917" t="s">
        <v>3</v>
      </c>
      <c r="AR257" s="938" t="s">
        <v>29</v>
      </c>
      <c r="AS257" s="1508"/>
      <c r="AT257" s="1508"/>
      <c r="AU257" s="1509"/>
      <c r="AV257" s="1509"/>
      <c r="AW257" s="377"/>
      <c r="AX257" s="821"/>
      <c r="AY257" s="745"/>
      <c r="AZ257" s="1398"/>
      <c r="BA257" s="1398"/>
      <c r="BB257" s="1398"/>
      <c r="BC257" s="1388"/>
      <c r="BD257" s="1261"/>
      <c r="BE257" s="1261"/>
      <c r="BF257" s="1261"/>
      <c r="BG257" s="1261"/>
      <c r="BH257" s="1263"/>
    </row>
    <row r="258" spans="2:60" ht="19.5" customHeight="1">
      <c r="B258" s="1323"/>
      <c r="C258" s="1721"/>
      <c r="D258" s="645"/>
      <c r="E258" s="1811"/>
      <c r="F258" s="1704"/>
      <c r="G258" s="1704"/>
      <c r="H258" s="1704"/>
      <c r="I258" s="1812"/>
      <c r="J258" s="646"/>
      <c r="K258" s="19" t="s">
        <v>2</v>
      </c>
      <c r="L258" s="908" t="s">
        <v>427</v>
      </c>
      <c r="M258" s="512"/>
      <c r="N258" s="1028"/>
      <c r="O258" s="1029"/>
      <c r="P258" s="1030"/>
      <c r="Q258" s="575"/>
      <c r="R258" s="809"/>
      <c r="S258" s="575"/>
      <c r="T258" s="1752"/>
      <c r="U258" s="1277"/>
      <c r="V258" s="606"/>
      <c r="W258" s="492">
        <f>IF(K258="☑",1,0)</f>
        <v>1</v>
      </c>
      <c r="X258" s="1467"/>
      <c r="Y258" s="645"/>
      <c r="Z258" s="1811"/>
      <c r="AA258" s="1704"/>
      <c r="AB258" s="1704"/>
      <c r="AC258" s="1704"/>
      <c r="AD258" s="1812"/>
      <c r="AE258" s="646"/>
      <c r="AF258" s="19" t="s">
        <v>3</v>
      </c>
      <c r="AG258" s="908" t="s">
        <v>427</v>
      </c>
      <c r="AH258" s="512"/>
      <c r="AI258" s="1028"/>
      <c r="AJ258" s="1029"/>
      <c r="AK258" s="1030"/>
      <c r="AL258" s="575"/>
      <c r="AM258" s="809"/>
      <c r="AN258" s="492">
        <f>IF(AF258="☑",1,0)</f>
        <v>0</v>
      </c>
      <c r="AO258" s="1792"/>
      <c r="AP258" s="311" t="s">
        <v>3</v>
      </c>
      <c r="AQ258" s="908" t="s">
        <v>427</v>
      </c>
      <c r="AR258" s="512"/>
      <c r="AS258" s="1028"/>
      <c r="AT258" s="1028"/>
      <c r="AU258" s="1029"/>
      <c r="AV258" s="1030"/>
      <c r="AW258" s="575"/>
      <c r="AX258" s="821"/>
      <c r="AY258" s="498">
        <f>IF(AP258="☑",1,0)</f>
        <v>0</v>
      </c>
      <c r="AZ258" s="1398"/>
      <c r="BA258" s="1398"/>
      <c r="BB258" s="1398"/>
      <c r="BC258" s="1388"/>
      <c r="BD258" s="1261"/>
      <c r="BE258" s="1261"/>
      <c r="BF258" s="1261"/>
      <c r="BG258" s="1261"/>
      <c r="BH258" s="1263"/>
    </row>
    <row r="259" spans="2:60" ht="15.75" customHeight="1">
      <c r="B259" s="1323"/>
      <c r="C259" s="1721"/>
      <c r="D259" s="490"/>
      <c r="E259" s="1744"/>
      <c r="F259" s="1745"/>
      <c r="G259" s="1745"/>
      <c r="H259" s="1745"/>
      <c r="I259" s="1746"/>
      <c r="J259" s="490"/>
      <c r="K259" s="530"/>
      <c r="L259" s="936" t="s">
        <v>28</v>
      </c>
      <c r="M259" s="603"/>
      <c r="N259" s="531"/>
      <c r="O259" s="575"/>
      <c r="P259" s="1018"/>
      <c r="Q259" s="575"/>
      <c r="R259" s="809"/>
      <c r="S259" s="575"/>
      <c r="T259" s="1308"/>
      <c r="U259" s="1309"/>
      <c r="V259" s="606"/>
      <c r="W259" s="639"/>
      <c r="X259" s="1467"/>
      <c r="Y259" s="490"/>
      <c r="Z259" s="1744"/>
      <c r="AA259" s="1745"/>
      <c r="AB259" s="1745"/>
      <c r="AC259" s="1745"/>
      <c r="AD259" s="1746"/>
      <c r="AE259" s="490"/>
      <c r="AF259" s="530"/>
      <c r="AG259" s="936" t="s">
        <v>28</v>
      </c>
      <c r="AH259" s="603"/>
      <c r="AI259" s="531"/>
      <c r="AJ259" s="575"/>
      <c r="AK259" s="1018"/>
      <c r="AL259" s="575"/>
      <c r="AM259" s="809"/>
      <c r="AN259" s="639"/>
      <c r="AO259" s="1792"/>
      <c r="AP259" s="531"/>
      <c r="AQ259" s="936" t="s">
        <v>28</v>
      </c>
      <c r="AR259" s="603"/>
      <c r="AS259" s="531"/>
      <c r="AT259" s="531"/>
      <c r="AU259" s="575"/>
      <c r="AV259" s="1018"/>
      <c r="AW259" s="575"/>
      <c r="AX259" s="821"/>
      <c r="AY259" s="1015"/>
      <c r="AZ259" s="1398"/>
      <c r="BA259" s="1398"/>
      <c r="BB259" s="1398"/>
      <c r="BC259" s="1388"/>
      <c r="BD259" s="1261"/>
      <c r="BE259" s="1261"/>
      <c r="BF259" s="1261"/>
      <c r="BG259" s="1261"/>
      <c r="BH259" s="1263"/>
    </row>
    <row r="260" spans="2:60" ht="15.75" customHeight="1">
      <c r="B260" s="1323"/>
      <c r="C260" s="1721"/>
      <c r="D260" s="490"/>
      <c r="E260" s="1587" t="s">
        <v>35</v>
      </c>
      <c r="F260" s="1588"/>
      <c r="G260" s="1588"/>
      <c r="H260" s="1588"/>
      <c r="I260" s="1589"/>
      <c r="J260" s="490"/>
      <c r="K260" s="746"/>
      <c r="L260" s="917" t="s">
        <v>3</v>
      </c>
      <c r="M260" s="932" t="s">
        <v>355</v>
      </c>
      <c r="N260" s="1029"/>
      <c r="O260" s="1031"/>
      <c r="P260" s="1031"/>
      <c r="Q260" s="575"/>
      <c r="R260" s="809"/>
      <c r="S260" s="575"/>
      <c r="T260" s="1308"/>
      <c r="U260" s="1309"/>
      <c r="V260" s="606"/>
      <c r="W260" s="639"/>
      <c r="X260" s="1467"/>
      <c r="Y260" s="490"/>
      <c r="Z260" s="1587" t="s">
        <v>35</v>
      </c>
      <c r="AA260" s="1588"/>
      <c r="AB260" s="1588"/>
      <c r="AC260" s="1588"/>
      <c r="AD260" s="1589"/>
      <c r="AE260" s="490"/>
      <c r="AF260" s="746"/>
      <c r="AG260" s="917" t="s">
        <v>3</v>
      </c>
      <c r="AH260" s="932" t="s">
        <v>355</v>
      </c>
      <c r="AI260" s="1029"/>
      <c r="AJ260" s="1031"/>
      <c r="AK260" s="1031"/>
      <c r="AL260" s="575"/>
      <c r="AM260" s="809"/>
      <c r="AN260" s="639"/>
      <c r="AO260" s="1792"/>
      <c r="AP260" s="891"/>
      <c r="AQ260" s="917" t="s">
        <v>3</v>
      </c>
      <c r="AR260" s="932" t="s">
        <v>355</v>
      </c>
      <c r="AS260" s="1029"/>
      <c r="AT260" s="1029"/>
      <c r="AU260" s="1031"/>
      <c r="AV260" s="1031"/>
      <c r="AW260" s="575"/>
      <c r="AX260" s="821"/>
      <c r="AY260" s="745"/>
      <c r="AZ260" s="1398"/>
      <c r="BA260" s="1398"/>
      <c r="BB260" s="1398"/>
      <c r="BC260" s="1388"/>
      <c r="BD260" s="1261"/>
      <c r="BE260" s="1261"/>
      <c r="BF260" s="1261"/>
      <c r="BG260" s="1261"/>
      <c r="BH260" s="1263"/>
    </row>
    <row r="261" spans="2:60" ht="15.75" customHeight="1">
      <c r="B261" s="1323"/>
      <c r="C261" s="1721"/>
      <c r="D261" s="490"/>
      <c r="E261" s="1730"/>
      <c r="F261" s="1576"/>
      <c r="G261" s="1576"/>
      <c r="H261" s="1576"/>
      <c r="I261" s="1731"/>
      <c r="J261" s="490"/>
      <c r="K261" s="746"/>
      <c r="L261" s="917" t="s">
        <v>3</v>
      </c>
      <c r="M261" s="932" t="s">
        <v>470</v>
      </c>
      <c r="N261" s="1029"/>
      <c r="O261" s="1031"/>
      <c r="P261" s="1031"/>
      <c r="Q261" s="575"/>
      <c r="R261" s="809"/>
      <c r="S261" s="575"/>
      <c r="T261" s="1308"/>
      <c r="U261" s="1309"/>
      <c r="V261" s="606"/>
      <c r="W261" s="492"/>
      <c r="X261" s="1467"/>
      <c r="Y261" s="490"/>
      <c r="Z261" s="1730"/>
      <c r="AA261" s="1576"/>
      <c r="AB261" s="1576"/>
      <c r="AC261" s="1576"/>
      <c r="AD261" s="1731"/>
      <c r="AE261" s="490"/>
      <c r="AF261" s="746"/>
      <c r="AG261" s="917" t="s">
        <v>3</v>
      </c>
      <c r="AH261" s="932" t="s">
        <v>470</v>
      </c>
      <c r="AI261" s="1029"/>
      <c r="AJ261" s="1031"/>
      <c r="AK261" s="1031"/>
      <c r="AL261" s="575"/>
      <c r="AM261" s="809"/>
      <c r="AN261" s="492"/>
      <c r="AO261" s="1792"/>
      <c r="AP261" s="891"/>
      <c r="AQ261" s="917" t="s">
        <v>3</v>
      </c>
      <c r="AR261" s="932" t="s">
        <v>470</v>
      </c>
      <c r="AS261" s="1029"/>
      <c r="AT261" s="1029"/>
      <c r="AU261" s="1031"/>
      <c r="AV261" s="1031"/>
      <c r="AW261" s="575"/>
      <c r="AX261" s="821"/>
      <c r="AY261" s="498"/>
      <c r="AZ261" s="1398"/>
      <c r="BA261" s="1398"/>
      <c r="BB261" s="1398"/>
      <c r="BC261" s="1388"/>
      <c r="BD261" s="1261"/>
      <c r="BE261" s="1261"/>
      <c r="BF261" s="1261"/>
      <c r="BG261" s="1261"/>
      <c r="BH261" s="1263"/>
    </row>
    <row r="262" spans="2:60" ht="15.75" customHeight="1">
      <c r="B262" s="1323"/>
      <c r="C262" s="1721"/>
      <c r="D262" s="490"/>
      <c r="E262" s="1732"/>
      <c r="F262" s="1733"/>
      <c r="G262" s="1733"/>
      <c r="H262" s="1733"/>
      <c r="I262" s="1734"/>
      <c r="J262" s="490"/>
      <c r="K262" s="746"/>
      <c r="L262" s="917" t="s">
        <v>3</v>
      </c>
      <c r="M262" s="938" t="s">
        <v>29</v>
      </c>
      <c r="N262" s="1508" t="s">
        <v>942</v>
      </c>
      <c r="O262" s="1509"/>
      <c r="P262" s="1509"/>
      <c r="Q262" s="575"/>
      <c r="R262" s="809"/>
      <c r="S262" s="575"/>
      <c r="T262" s="1308"/>
      <c r="U262" s="1309"/>
      <c r="V262" s="606"/>
      <c r="W262" s="492"/>
      <c r="X262" s="1467"/>
      <c r="Y262" s="490"/>
      <c r="Z262" s="1732"/>
      <c r="AA262" s="1733"/>
      <c r="AB262" s="1733"/>
      <c r="AC262" s="1733"/>
      <c r="AD262" s="1734"/>
      <c r="AE262" s="490"/>
      <c r="AF262" s="746"/>
      <c r="AG262" s="917" t="s">
        <v>3</v>
      </c>
      <c r="AH262" s="938" t="s">
        <v>29</v>
      </c>
      <c r="AI262" s="1508"/>
      <c r="AJ262" s="1509"/>
      <c r="AK262" s="1509"/>
      <c r="AL262" s="575"/>
      <c r="AM262" s="809"/>
      <c r="AN262" s="492"/>
      <c r="AO262" s="1792"/>
      <c r="AP262" s="891"/>
      <c r="AQ262" s="917" t="s">
        <v>3</v>
      </c>
      <c r="AR262" s="938" t="s">
        <v>29</v>
      </c>
      <c r="AS262" s="1508"/>
      <c r="AT262" s="1508"/>
      <c r="AU262" s="1509"/>
      <c r="AV262" s="1509"/>
      <c r="AW262" s="575"/>
      <c r="AX262" s="821"/>
      <c r="AY262" s="498"/>
      <c r="AZ262" s="1398"/>
      <c r="BA262" s="1398"/>
      <c r="BB262" s="1398"/>
      <c r="BC262" s="1388"/>
      <c r="BD262" s="1261"/>
      <c r="BE262" s="1261"/>
      <c r="BF262" s="1261"/>
      <c r="BG262" s="1261"/>
      <c r="BH262" s="1263"/>
    </row>
    <row r="263" spans="2:60" ht="19.5" customHeight="1">
      <c r="B263" s="1323"/>
      <c r="C263" s="1721"/>
      <c r="D263" s="490"/>
      <c r="E263" s="933"/>
      <c r="F263" s="933"/>
      <c r="G263" s="933"/>
      <c r="H263" s="933"/>
      <c r="I263" s="933"/>
      <c r="J263" s="490"/>
      <c r="K263" s="19" t="s">
        <v>2</v>
      </c>
      <c r="L263" s="908" t="s">
        <v>428</v>
      </c>
      <c r="M263" s="1032"/>
      <c r="N263" s="1029"/>
      <c r="O263" s="1033"/>
      <c r="P263" s="1034"/>
      <c r="Q263" s="575"/>
      <c r="R263" s="809"/>
      <c r="S263" s="575"/>
      <c r="T263" s="1308"/>
      <c r="U263" s="1308"/>
      <c r="V263" s="606"/>
      <c r="W263" s="492">
        <f>IF(K263="☑",1,0)</f>
        <v>1</v>
      </c>
      <c r="X263" s="1467"/>
      <c r="Y263" s="490"/>
      <c r="Z263" s="933"/>
      <c r="AA263" s="933"/>
      <c r="AB263" s="933"/>
      <c r="AC263" s="933"/>
      <c r="AD263" s="933"/>
      <c r="AE263" s="490"/>
      <c r="AF263" s="19" t="s">
        <v>3</v>
      </c>
      <c r="AG263" s="908" t="s">
        <v>428</v>
      </c>
      <c r="AH263" s="1032"/>
      <c r="AI263" s="1029"/>
      <c r="AJ263" s="1033"/>
      <c r="AK263" s="1034"/>
      <c r="AL263" s="575"/>
      <c r="AM263" s="809"/>
      <c r="AN263" s="492">
        <f>IF(AF263="☑",1,0)</f>
        <v>0</v>
      </c>
      <c r="AO263" s="1792"/>
      <c r="AP263" s="311" t="s">
        <v>3</v>
      </c>
      <c r="AQ263" s="908" t="s">
        <v>428</v>
      </c>
      <c r="AR263" s="1032"/>
      <c r="AS263" s="1029"/>
      <c r="AT263" s="1029"/>
      <c r="AU263" s="1033"/>
      <c r="AV263" s="1034"/>
      <c r="AW263" s="575"/>
      <c r="AX263" s="821"/>
      <c r="AY263" s="498">
        <f>IF(AP263="☑",1,0)</f>
        <v>0</v>
      </c>
      <c r="AZ263" s="1398"/>
      <c r="BA263" s="1398"/>
      <c r="BB263" s="1398"/>
      <c r="BC263" s="1388"/>
      <c r="BD263" s="1261"/>
      <c r="BE263" s="1261"/>
      <c r="BF263" s="1261"/>
      <c r="BG263" s="1261"/>
      <c r="BH263" s="1263"/>
    </row>
    <row r="264" spans="2:60" ht="15" customHeight="1">
      <c r="B264" s="1323"/>
      <c r="C264" s="1721"/>
      <c r="D264" s="490"/>
      <c r="E264" s="933"/>
      <c r="F264" s="933"/>
      <c r="G264" s="933"/>
      <c r="H264" s="933"/>
      <c r="I264" s="933"/>
      <c r="J264" s="490"/>
      <c r="K264" s="746"/>
      <c r="L264" s="936" t="s">
        <v>450</v>
      </c>
      <c r="M264" s="1032"/>
      <c r="N264" s="1029"/>
      <c r="O264" s="1033"/>
      <c r="P264" s="1034"/>
      <c r="Q264" s="575"/>
      <c r="R264" s="809"/>
      <c r="S264" s="575"/>
      <c r="T264" s="1308"/>
      <c r="U264" s="1309"/>
      <c r="V264" s="606"/>
      <c r="W264" s="492"/>
      <c r="X264" s="1467"/>
      <c r="Y264" s="490"/>
      <c r="Z264" s="933"/>
      <c r="AA264" s="933"/>
      <c r="AB264" s="933"/>
      <c r="AC264" s="933"/>
      <c r="AD264" s="933"/>
      <c r="AE264" s="490"/>
      <c r="AF264" s="746"/>
      <c r="AG264" s="936" t="s">
        <v>450</v>
      </c>
      <c r="AH264" s="1032"/>
      <c r="AI264" s="1029"/>
      <c r="AJ264" s="1033"/>
      <c r="AK264" s="1034"/>
      <c r="AL264" s="575"/>
      <c r="AM264" s="809"/>
      <c r="AN264" s="492"/>
      <c r="AO264" s="1792"/>
      <c r="AP264" s="891"/>
      <c r="AQ264" s="936" t="s">
        <v>450</v>
      </c>
      <c r="AR264" s="1032"/>
      <c r="AS264" s="1029"/>
      <c r="AT264" s="1029"/>
      <c r="AU264" s="1033"/>
      <c r="AV264" s="1034"/>
      <c r="AW264" s="575"/>
      <c r="AX264" s="821"/>
      <c r="AY264" s="498"/>
      <c r="AZ264" s="1398"/>
      <c r="BA264" s="1398"/>
      <c r="BB264" s="1398"/>
      <c r="BC264" s="1388"/>
      <c r="BD264" s="1261"/>
      <c r="BE264" s="1261"/>
      <c r="BF264" s="1261"/>
      <c r="BG264" s="1261"/>
      <c r="BH264" s="1263"/>
    </row>
    <row r="265" spans="2:60" ht="15" customHeight="1">
      <c r="B265" s="1323"/>
      <c r="C265" s="1721"/>
      <c r="D265" s="490"/>
      <c r="E265" s="933"/>
      <c r="F265" s="933"/>
      <c r="G265" s="933"/>
      <c r="H265" s="933"/>
      <c r="I265" s="933"/>
      <c r="J265" s="490"/>
      <c r="K265" s="746"/>
      <c r="L265" s="917" t="s">
        <v>3</v>
      </c>
      <c r="M265" s="932" t="s">
        <v>452</v>
      </c>
      <c r="N265" s="1029"/>
      <c r="O265" s="1033"/>
      <c r="P265" s="1034"/>
      <c r="Q265" s="575"/>
      <c r="R265" s="809"/>
      <c r="S265" s="575"/>
      <c r="T265" s="1308"/>
      <c r="U265" s="1309"/>
      <c r="V265" s="606"/>
      <c r="W265" s="492"/>
      <c r="X265" s="1467"/>
      <c r="Y265" s="490"/>
      <c r="Z265" s="933"/>
      <c r="AA265" s="933"/>
      <c r="AB265" s="933"/>
      <c r="AC265" s="933"/>
      <c r="AD265" s="933"/>
      <c r="AE265" s="490"/>
      <c r="AF265" s="746"/>
      <c r="AG265" s="917" t="s">
        <v>3</v>
      </c>
      <c r="AH265" s="932" t="s">
        <v>452</v>
      </c>
      <c r="AI265" s="1029"/>
      <c r="AJ265" s="1033"/>
      <c r="AK265" s="1034"/>
      <c r="AL265" s="575"/>
      <c r="AM265" s="809"/>
      <c r="AN265" s="492"/>
      <c r="AO265" s="1792"/>
      <c r="AP265" s="891"/>
      <c r="AQ265" s="917" t="s">
        <v>3</v>
      </c>
      <c r="AR265" s="932" t="s">
        <v>452</v>
      </c>
      <c r="AS265" s="1029"/>
      <c r="AT265" s="1029"/>
      <c r="AU265" s="1033"/>
      <c r="AV265" s="1034"/>
      <c r="AW265" s="575"/>
      <c r="AX265" s="821"/>
      <c r="AY265" s="498"/>
      <c r="AZ265" s="1398"/>
      <c r="BA265" s="1398"/>
      <c r="BB265" s="1398"/>
      <c r="BC265" s="1388"/>
      <c r="BD265" s="1261"/>
      <c r="BE265" s="1261"/>
      <c r="BF265" s="1261"/>
      <c r="BG265" s="1261"/>
      <c r="BH265" s="1263"/>
    </row>
    <row r="266" spans="2:60" ht="15" customHeight="1">
      <c r="B266" s="1323"/>
      <c r="C266" s="1721"/>
      <c r="D266" s="490"/>
      <c r="E266" s="642"/>
      <c r="F266" s="580"/>
      <c r="G266" s="580"/>
      <c r="H266" s="580"/>
      <c r="I266" s="580"/>
      <c r="J266" s="490"/>
      <c r="K266" s="746"/>
      <c r="L266" s="917" t="s">
        <v>3</v>
      </c>
      <c r="M266" s="938" t="s">
        <v>451</v>
      </c>
      <c r="N266" s="1508"/>
      <c r="O266" s="1509"/>
      <c r="P266" s="1509"/>
      <c r="Q266" s="575"/>
      <c r="R266" s="809"/>
      <c r="S266" s="575"/>
      <c r="T266" s="1308"/>
      <c r="U266" s="1309"/>
      <c r="V266" s="606"/>
      <c r="W266" s="492"/>
      <c r="X266" s="1467"/>
      <c r="Y266" s="490"/>
      <c r="Z266" s="642"/>
      <c r="AA266" s="580"/>
      <c r="AB266" s="580"/>
      <c r="AC266" s="580"/>
      <c r="AD266" s="580"/>
      <c r="AE266" s="490"/>
      <c r="AF266" s="746"/>
      <c r="AG266" s="917" t="s">
        <v>3</v>
      </c>
      <c r="AH266" s="938" t="s">
        <v>451</v>
      </c>
      <c r="AI266" s="1508"/>
      <c r="AJ266" s="1509"/>
      <c r="AK266" s="1509"/>
      <c r="AL266" s="575"/>
      <c r="AM266" s="809"/>
      <c r="AN266" s="492"/>
      <c r="AO266" s="1792"/>
      <c r="AP266" s="891"/>
      <c r="AQ266" s="917" t="s">
        <v>3</v>
      </c>
      <c r="AR266" s="938" t="s">
        <v>451</v>
      </c>
      <c r="AS266" s="1508"/>
      <c r="AT266" s="1508"/>
      <c r="AU266" s="1509"/>
      <c r="AV266" s="1509"/>
      <c r="AW266" s="575"/>
      <c r="AX266" s="821"/>
      <c r="AY266" s="498"/>
      <c r="AZ266" s="1398"/>
      <c r="BA266" s="1398"/>
      <c r="BB266" s="1398"/>
      <c r="BC266" s="1388"/>
      <c r="BD266" s="1261"/>
      <c r="BE266" s="1261"/>
      <c r="BF266" s="1261"/>
      <c r="BG266" s="1261"/>
      <c r="BH266" s="1263"/>
    </row>
    <row r="267" spans="2:60" ht="19.5" customHeight="1">
      <c r="B267" s="1323"/>
      <c r="C267" s="1721"/>
      <c r="D267" s="490"/>
      <c r="E267" s="580"/>
      <c r="F267" s="580"/>
      <c r="G267" s="580"/>
      <c r="H267" s="580"/>
      <c r="I267" s="580"/>
      <c r="J267" s="490"/>
      <c r="K267" s="647" t="s">
        <v>22</v>
      </c>
      <c r="L267" s="1035"/>
      <c r="M267" s="1036"/>
      <c r="N267" s="533"/>
      <c r="O267" s="531"/>
      <c r="P267" s="534"/>
      <c r="Q267" s="534"/>
      <c r="R267" s="534"/>
      <c r="S267" s="534"/>
      <c r="T267" s="534"/>
      <c r="U267" s="534"/>
      <c r="V267" s="811" t="str">
        <f>IF(ISNUMBER(U268),"","該当する取組状況等を選択してください")</f>
        <v/>
      </c>
      <c r="W267" s="747"/>
      <c r="X267" s="1467"/>
      <c r="Y267" s="490"/>
      <c r="Z267" s="580"/>
      <c r="AA267" s="580"/>
      <c r="AB267" s="580"/>
      <c r="AC267" s="580"/>
      <c r="AD267" s="580"/>
      <c r="AE267" s="490"/>
      <c r="AF267" s="647" t="s">
        <v>22</v>
      </c>
      <c r="AG267" s="1035"/>
      <c r="AH267" s="1036"/>
      <c r="AI267" s="533"/>
      <c r="AJ267" s="531"/>
      <c r="AK267" s="534"/>
      <c r="AL267" s="534"/>
      <c r="AM267" s="535" t="str">
        <f>IF(ISNUMBER(AM268),"","該当する取組状況等を選択してください")</f>
        <v/>
      </c>
      <c r="AN267" s="747"/>
      <c r="AO267" s="1792"/>
      <c r="AP267" s="648" t="s">
        <v>22</v>
      </c>
      <c r="AQ267" s="1035"/>
      <c r="AR267" s="1036"/>
      <c r="AS267" s="533"/>
      <c r="AT267" s="533"/>
      <c r="AU267" s="531"/>
      <c r="AV267" s="534"/>
      <c r="AW267" s="534"/>
      <c r="AX267" s="782" t="str">
        <f>IF(ISNUMBER(AX268),"","該当する取組状況等を選択してください")</f>
        <v>該当する取組状況等を選択してください</v>
      </c>
      <c r="AY267" s="960"/>
      <c r="AZ267" s="1398"/>
      <c r="BA267" s="1398"/>
      <c r="BB267" s="1398"/>
      <c r="BC267" s="1388"/>
      <c r="BD267" s="1261"/>
      <c r="BE267" s="1261"/>
      <c r="BF267" s="1261"/>
      <c r="BG267" s="1261"/>
      <c r="BH267" s="1263"/>
    </row>
    <row r="268" spans="2:60" ht="38.1" customHeight="1">
      <c r="B268" s="1323"/>
      <c r="C268" s="1721"/>
      <c r="D268" s="490"/>
      <c r="E268" s="642"/>
      <c r="F268" s="651"/>
      <c r="G268" s="651"/>
      <c r="H268" s="651"/>
      <c r="I268" s="651"/>
      <c r="J268" s="490"/>
      <c r="K268" s="746"/>
      <c r="L268" s="1270"/>
      <c r="M268" s="1270"/>
      <c r="N268" s="1270"/>
      <c r="O268" s="1270"/>
      <c r="P268" s="1270"/>
      <c r="Q268" s="534"/>
      <c r="R268" s="534"/>
      <c r="S268" s="534"/>
      <c r="T268" s="534"/>
      <c r="U268" s="1312">
        <f>IF(K247="☑",0,IF(W268=0,"-",IF(W268=4,5,IF(W268&gt;=2,3,0))))</f>
        <v>5</v>
      </c>
      <c r="V268" s="1313"/>
      <c r="W268" s="716">
        <f>SUM(W248:W263)</f>
        <v>4</v>
      </c>
      <c r="X268" s="1467"/>
      <c r="Y268" s="490"/>
      <c r="Z268" s="642"/>
      <c r="AA268" s="651"/>
      <c r="AB268" s="651"/>
      <c r="AC268" s="651"/>
      <c r="AD268" s="651"/>
      <c r="AE268" s="490"/>
      <c r="AF268" s="746"/>
      <c r="AG268" s="1270"/>
      <c r="AH268" s="1270"/>
      <c r="AI268" s="1270"/>
      <c r="AJ268" s="1270"/>
      <c r="AK268" s="1270"/>
      <c r="AL268" s="534"/>
      <c r="AM268" s="872">
        <f>IF(AF246="☑",U268,IF(AF247="☑",0,IF(AN268=0,"-",IF(AN268=4,5,IF(AN268&gt;=2,3,0)))))</f>
        <v>5</v>
      </c>
      <c r="AN268" s="716">
        <f>SUM(AN248:AN263)</f>
        <v>0</v>
      </c>
      <c r="AO268" s="1792"/>
      <c r="AP268" s="891"/>
      <c r="AQ268" s="1270"/>
      <c r="AR268" s="1270"/>
      <c r="AS268" s="1270"/>
      <c r="AT268" s="1270"/>
      <c r="AU268" s="1270"/>
      <c r="AV268" s="1270"/>
      <c r="AW268" s="534"/>
      <c r="AX268" s="870" t="str">
        <f>IF(AP246="☑",U268,IF(AS246="☑",AM268,IF(AP247="☑",0,IF(AY268=0,"-",IF(AY268=4,5,IF(AY268&gt;=2,3,0))))))</f>
        <v>-</v>
      </c>
      <c r="AY268" s="946">
        <f>SUM(AY249:AY265)</f>
        <v>0</v>
      </c>
      <c r="AZ268" s="1398"/>
      <c r="BA268" s="1398"/>
      <c r="BB268" s="1398"/>
      <c r="BC268" s="1388"/>
      <c r="BD268" s="1261"/>
      <c r="BE268" s="1261"/>
      <c r="BF268" s="1261"/>
      <c r="BG268" s="1261"/>
      <c r="BH268" s="1263"/>
    </row>
    <row r="269" spans="2:60" ht="16.5" customHeight="1">
      <c r="B269" s="1323"/>
      <c r="C269" s="1728"/>
      <c r="D269" s="748"/>
      <c r="E269" s="1047"/>
      <c r="F269" s="1047"/>
      <c r="G269" s="1047"/>
      <c r="H269" s="1047"/>
      <c r="I269" s="1047"/>
      <c r="J269" s="748"/>
      <c r="K269" s="785"/>
      <c r="L269" s="1048"/>
      <c r="M269" s="1049"/>
      <c r="N269" s="693"/>
      <c r="O269" s="693"/>
      <c r="P269" s="693"/>
      <c r="Q269" s="693"/>
      <c r="R269" s="693"/>
      <c r="S269" s="693"/>
      <c r="T269" s="693"/>
      <c r="U269" s="1050"/>
      <c r="V269" s="546" t="s">
        <v>1</v>
      </c>
      <c r="W269" s="767"/>
      <c r="X269" s="1550"/>
      <c r="Y269" s="748"/>
      <c r="Z269" s="1047"/>
      <c r="AA269" s="1047"/>
      <c r="AB269" s="1047"/>
      <c r="AC269" s="1047"/>
      <c r="AD269" s="1047"/>
      <c r="AE269" s="748"/>
      <c r="AF269" s="785"/>
      <c r="AG269" s="1048"/>
      <c r="AH269" s="1049"/>
      <c r="AI269" s="693"/>
      <c r="AJ269" s="693"/>
      <c r="AK269" s="693"/>
      <c r="AL269" s="693"/>
      <c r="AM269" s="546" t="s">
        <v>1</v>
      </c>
      <c r="AN269" s="767"/>
      <c r="AO269" s="1793"/>
      <c r="AP269" s="766"/>
      <c r="AQ269" s="1048"/>
      <c r="AR269" s="1049"/>
      <c r="AS269" s="693"/>
      <c r="AT269" s="693"/>
      <c r="AU269" s="693"/>
      <c r="AV269" s="693"/>
      <c r="AW269" s="693"/>
      <c r="AX269" s="546" t="s">
        <v>1</v>
      </c>
      <c r="AY269" s="676"/>
      <c r="AZ269" s="1512"/>
      <c r="BA269" s="1512"/>
      <c r="BB269" s="1512"/>
      <c r="BC269" s="793"/>
      <c r="BD269" s="794"/>
      <c r="BE269" s="794"/>
      <c r="BF269" s="794"/>
      <c r="BG269" s="794"/>
      <c r="BH269" s="795"/>
    </row>
    <row r="270" spans="2:60" ht="29.25" customHeight="1">
      <c r="B270" s="1323"/>
      <c r="C270" s="1723" t="s">
        <v>17</v>
      </c>
      <c r="D270" s="1735" t="s">
        <v>323</v>
      </c>
      <c r="E270" s="1661"/>
      <c r="F270" s="1661"/>
      <c r="G270" s="1661"/>
      <c r="H270" s="1661"/>
      <c r="I270" s="1661"/>
      <c r="J270" s="1662"/>
      <c r="K270" s="796"/>
      <c r="L270" s="959"/>
      <c r="M270" s="885"/>
      <c r="N270" s="885"/>
      <c r="O270" s="885"/>
      <c r="P270" s="885"/>
      <c r="Q270" s="885"/>
      <c r="R270" s="885"/>
      <c r="S270" s="885"/>
      <c r="T270" s="885"/>
      <c r="U270" s="885"/>
      <c r="V270" s="804"/>
      <c r="W270" s="674"/>
      <c r="X270" s="1751" t="s">
        <v>17</v>
      </c>
      <c r="Y270" s="1735" t="s">
        <v>323</v>
      </c>
      <c r="Z270" s="1661"/>
      <c r="AA270" s="1661"/>
      <c r="AB270" s="1661"/>
      <c r="AC270" s="1661"/>
      <c r="AD270" s="1661"/>
      <c r="AE270" s="1662"/>
      <c r="AF270" s="886" t="s">
        <v>2</v>
      </c>
      <c r="AG270" s="887" t="s">
        <v>36</v>
      </c>
      <c r="AH270" s="885"/>
      <c r="AI270" s="885"/>
      <c r="AJ270" s="885"/>
      <c r="AK270" s="885"/>
      <c r="AL270" s="885"/>
      <c r="AM270" s="885"/>
      <c r="AN270" s="674"/>
      <c r="AO270" s="1672" t="s">
        <v>71</v>
      </c>
      <c r="AP270" s="947" t="s">
        <v>3</v>
      </c>
      <c r="AQ270" s="948" t="s">
        <v>50</v>
      </c>
      <c r="AR270" s="949"/>
      <c r="AS270" s="309" t="s">
        <v>3</v>
      </c>
      <c r="AT270" s="556" t="s">
        <v>642</v>
      </c>
      <c r="AU270" s="1045"/>
      <c r="AV270" s="949"/>
      <c r="AW270" s="949"/>
      <c r="AX270" s="1046"/>
      <c r="AY270" s="1171">
        <f>IF(AND(AP270="□",AS270="□"),1,IF(AND(AP270="☑",AS270="☑"),5,IF(AND(AS270="☑",AF270="☑"),2,IF(AND(AS270="☑",AF270="□"),3,IF(AP270="☑",4,5)))))</f>
        <v>1</v>
      </c>
      <c r="AZ270" s="701"/>
      <c r="BA270" s="701"/>
      <c r="BB270" s="806"/>
      <c r="BC270" s="702" t="s">
        <v>666</v>
      </c>
      <c r="BD270" s="562"/>
      <c r="BE270" s="562"/>
      <c r="BF270" s="951"/>
      <c r="BG270" s="951"/>
      <c r="BH270" s="798"/>
    </row>
    <row r="271" spans="2:60" ht="29.25" customHeight="1">
      <c r="B271" s="1323"/>
      <c r="C271" s="1724"/>
      <c r="D271" s="1661"/>
      <c r="E271" s="1661"/>
      <c r="F271" s="1661"/>
      <c r="G271" s="1661"/>
      <c r="H271" s="1661"/>
      <c r="I271" s="1661"/>
      <c r="J271" s="1662"/>
      <c r="K271" s="511" t="s">
        <v>661</v>
      </c>
      <c r="L271" s="512"/>
      <c r="M271" s="512"/>
      <c r="N271" s="565"/>
      <c r="O271" s="565"/>
      <c r="P271" s="565"/>
      <c r="Q271" s="565"/>
      <c r="R271" s="565"/>
      <c r="S271" s="1341" t="s">
        <v>648</v>
      </c>
      <c r="T271" s="1334"/>
      <c r="U271" s="1334"/>
      <c r="V271" s="1335"/>
      <c r="W271" s="492"/>
      <c r="X271" s="1467"/>
      <c r="Y271" s="1661"/>
      <c r="Z271" s="1661"/>
      <c r="AA271" s="1661"/>
      <c r="AB271" s="1661"/>
      <c r="AC271" s="1661"/>
      <c r="AD271" s="1661"/>
      <c r="AE271" s="1662"/>
      <c r="AF271" s="1408" t="s">
        <v>21</v>
      </c>
      <c r="AG271" s="1409"/>
      <c r="AH271" s="1409"/>
      <c r="AI271" s="565"/>
      <c r="AJ271" s="565"/>
      <c r="AK271" s="565"/>
      <c r="AL271" s="565"/>
      <c r="AM271" s="565"/>
      <c r="AN271" s="492"/>
      <c r="AO271" s="1799"/>
      <c r="AP271" s="1409" t="s">
        <v>21</v>
      </c>
      <c r="AQ271" s="1409"/>
      <c r="AR271" s="1409"/>
      <c r="AS271" s="565"/>
      <c r="AT271" s="565"/>
      <c r="AU271" s="565"/>
      <c r="AV271" s="565"/>
      <c r="AW271" s="565"/>
      <c r="AX271" s="606"/>
      <c r="AY271" s="607"/>
      <c r="AZ271" s="1398" t="str">
        <f>U280</f>
        <v>-</v>
      </c>
      <c r="BA271" s="1398" t="str">
        <f>IF($X$19="□","",AM280)</f>
        <v>-</v>
      </c>
      <c r="BB271" s="1398" t="str">
        <f>IF($AO$19="□","",AX280)</f>
        <v>-</v>
      </c>
      <c r="BC271" s="828"/>
      <c r="BD271" s="1186"/>
      <c r="BE271" s="1037"/>
      <c r="BF271" s="1037"/>
      <c r="BG271" s="1037"/>
      <c r="BH271" s="829"/>
    </row>
    <row r="272" spans="2:60" ht="18.95" customHeight="1">
      <c r="B272" s="1323"/>
      <c r="C272" s="1724"/>
      <c r="D272" s="1661"/>
      <c r="E272" s="1661"/>
      <c r="F272" s="1661"/>
      <c r="G272" s="1661"/>
      <c r="H272" s="1661"/>
      <c r="I272" s="1661"/>
      <c r="J272" s="1662"/>
      <c r="K272" s="511"/>
      <c r="L272" s="565" t="s">
        <v>329</v>
      </c>
      <c r="M272" s="18"/>
      <c r="N272" s="513" t="s">
        <v>411</v>
      </c>
      <c r="O272" s="565"/>
      <c r="P272" s="565"/>
      <c r="Q272" s="565"/>
      <c r="R272" s="809"/>
      <c r="S272" s="565"/>
      <c r="T272" s="1276"/>
      <c r="U272" s="1277"/>
      <c r="V272" s="568"/>
      <c r="W272" s="492"/>
      <c r="X272" s="1467"/>
      <c r="Y272" s="1661"/>
      <c r="Z272" s="1661"/>
      <c r="AA272" s="1661"/>
      <c r="AB272" s="1661"/>
      <c r="AC272" s="1661"/>
      <c r="AD272" s="1661"/>
      <c r="AE272" s="1662"/>
      <c r="AF272" s="511"/>
      <c r="AG272" s="565" t="s">
        <v>329</v>
      </c>
      <c r="AH272" s="18"/>
      <c r="AI272" s="513" t="s">
        <v>411</v>
      </c>
      <c r="AJ272" s="565"/>
      <c r="AK272" s="565"/>
      <c r="AL272" s="565"/>
      <c r="AM272" s="809"/>
      <c r="AN272" s="492"/>
      <c r="AO272" s="1799"/>
      <c r="AP272" s="512"/>
      <c r="AQ272" s="565" t="s">
        <v>329</v>
      </c>
      <c r="AR272" s="18"/>
      <c r="AS272" s="513" t="s">
        <v>411</v>
      </c>
      <c r="AT272" s="513"/>
      <c r="AU272" s="565"/>
      <c r="AV272" s="565"/>
      <c r="AW272" s="565"/>
      <c r="AX272" s="606"/>
      <c r="AY272" s="607"/>
      <c r="AZ272" s="1398"/>
      <c r="BA272" s="1398"/>
      <c r="BB272" s="1398"/>
      <c r="BC272" s="828"/>
      <c r="BD272" s="570" t="s">
        <v>688</v>
      </c>
      <c r="BE272" s="830" t="str">
        <f>IF(AY270=1,AV275,IF(OR(AY270=2,AY270=4),P275,IF(AY270=3,AK275,AV275)))</f>
        <v>-</v>
      </c>
      <c r="BF272" s="1370" t="str">
        <f>IF(AY270=1,"（"&amp;AV274&amp;"人/"&amp;AS274&amp;"人)",IF(OR(AY270=2,AY270=4),"（"&amp;P274&amp;"人/"&amp;N274&amp;"人)",IF(AY270=3,"（"&amp;AK274&amp;"人/"&amp;AI274&amp;"人)","（"&amp;AV274&amp;"人/"&amp;AS274&amp;"人)")))</f>
        <v>（人/人)</v>
      </c>
      <c r="BG272" s="1370"/>
      <c r="BH272" s="1379"/>
    </row>
    <row r="273" spans="2:60" ht="18.95" customHeight="1">
      <c r="B273" s="1323"/>
      <c r="C273" s="1724"/>
      <c r="D273" s="924"/>
      <c r="E273" s="1455" t="s">
        <v>454</v>
      </c>
      <c r="F273" s="1456"/>
      <c r="G273" s="1456"/>
      <c r="H273" s="1456"/>
      <c r="I273" s="1457"/>
      <c r="J273" s="634"/>
      <c r="K273" s="565"/>
      <c r="Q273" s="565"/>
      <c r="R273" s="809"/>
      <c r="S273" s="565"/>
      <c r="T273" s="1314"/>
      <c r="U273" s="1315"/>
      <c r="V273" s="568"/>
      <c r="W273" s="614"/>
      <c r="X273" s="1467"/>
      <c r="Y273" s="924"/>
      <c r="Z273" s="1455" t="s">
        <v>454</v>
      </c>
      <c r="AA273" s="1456"/>
      <c r="AB273" s="1456"/>
      <c r="AC273" s="1456"/>
      <c r="AD273" s="1457"/>
      <c r="AE273" s="634"/>
      <c r="AF273" s="565"/>
      <c r="AG273" s="379"/>
      <c r="AH273" s="379"/>
      <c r="AI273" s="379"/>
      <c r="AJ273" s="379"/>
      <c r="AK273" s="379"/>
      <c r="AL273" s="565"/>
      <c r="AM273" s="809"/>
      <c r="AN273" s="614"/>
      <c r="AO273" s="1799"/>
      <c r="AP273" s="565"/>
      <c r="AQ273" s="379"/>
      <c r="AR273" s="379"/>
      <c r="AS273" s="379"/>
      <c r="AT273" s="379"/>
      <c r="AU273" s="379"/>
      <c r="AV273" s="379"/>
      <c r="AW273" s="565"/>
      <c r="AX273" s="606"/>
      <c r="AY273" s="831"/>
      <c r="AZ273" s="1398"/>
      <c r="BA273" s="1398"/>
      <c r="BB273" s="1398"/>
      <c r="BC273" s="828"/>
      <c r="BD273" s="1038" t="str">
        <f>"上記より"&amp;AX280&amp;"点"</f>
        <v>上記より-点</v>
      </c>
      <c r="BE273" s="1037"/>
      <c r="BF273" s="1037"/>
      <c r="BG273" s="1037"/>
      <c r="BH273" s="829"/>
    </row>
    <row r="274" spans="2:60" ht="18.95" customHeight="1">
      <c r="B274" s="1323"/>
      <c r="C274" s="1724"/>
      <c r="D274" s="924"/>
      <c r="E274" s="1559"/>
      <c r="F274" s="1560"/>
      <c r="G274" s="1560"/>
      <c r="H274" s="1560"/>
      <c r="I274" s="1561"/>
      <c r="J274" s="634"/>
      <c r="K274" s="565"/>
      <c r="L274" s="565"/>
      <c r="M274" s="520" t="s">
        <v>412</v>
      </c>
      <c r="N274" s="25"/>
      <c r="O274" s="1039" t="s">
        <v>356</v>
      </c>
      <c r="P274" s="25"/>
      <c r="Q274" s="565"/>
      <c r="R274" s="809"/>
      <c r="S274" s="565"/>
      <c r="T274" s="1314"/>
      <c r="U274" s="1315"/>
      <c r="V274" s="568"/>
      <c r="W274" s="614"/>
      <c r="X274" s="1467"/>
      <c r="Y274" s="924"/>
      <c r="Z274" s="1458"/>
      <c r="AA274" s="1459"/>
      <c r="AB274" s="1459"/>
      <c r="AC274" s="1459"/>
      <c r="AD274" s="1460"/>
      <c r="AE274" s="634"/>
      <c r="AF274" s="565"/>
      <c r="AG274" s="565"/>
      <c r="AH274" s="520" t="s">
        <v>412</v>
      </c>
      <c r="AI274" s="25"/>
      <c r="AJ274" s="1039" t="s">
        <v>356</v>
      </c>
      <c r="AK274" s="25"/>
      <c r="AL274" s="565"/>
      <c r="AM274" s="809"/>
      <c r="AN274" s="614"/>
      <c r="AO274" s="1799"/>
      <c r="AP274" s="565"/>
      <c r="AQ274" s="565"/>
      <c r="AR274" s="520" t="s">
        <v>412</v>
      </c>
      <c r="AS274" s="1306"/>
      <c r="AT274" s="1832"/>
      <c r="AU274" s="1039" t="s">
        <v>356</v>
      </c>
      <c r="AV274" s="25"/>
      <c r="AW274" s="565"/>
      <c r="AX274" s="606"/>
      <c r="AY274" s="614"/>
      <c r="AZ274" s="1398"/>
      <c r="BA274" s="1398"/>
      <c r="BB274" s="1398"/>
      <c r="BC274" s="828"/>
      <c r="BD274" s="1037"/>
      <c r="BE274" s="1037"/>
      <c r="BF274" s="1037"/>
      <c r="BG274" s="1037"/>
      <c r="BH274" s="829"/>
    </row>
    <row r="275" spans="2:60" ht="20.25" customHeight="1">
      <c r="B275" s="1323"/>
      <c r="C275" s="1724"/>
      <c r="D275" s="490"/>
      <c r="E275" s="1587" t="s">
        <v>34</v>
      </c>
      <c r="F275" s="1643"/>
      <c r="G275" s="1643"/>
      <c r="H275" s="1643"/>
      <c r="I275" s="1644"/>
      <c r="J275" s="490"/>
      <c r="K275" s="832"/>
      <c r="L275" s="967"/>
      <c r="M275" s="533"/>
      <c r="N275" s="533"/>
      <c r="O275" s="427" t="s">
        <v>445</v>
      </c>
      <c r="P275" s="833" t="str">
        <f>IF(N274="","-",ROUNDDOWN(P274/N274,3))</f>
        <v>-</v>
      </c>
      <c r="Q275" s="575"/>
      <c r="R275" s="834"/>
      <c r="S275" s="575"/>
      <c r="T275" s="1314"/>
      <c r="U275" s="1315"/>
      <c r="V275" s="678"/>
      <c r="W275" s="639"/>
      <c r="X275" s="1467"/>
      <c r="Y275" s="490"/>
      <c r="Z275" s="1551" t="s">
        <v>34</v>
      </c>
      <c r="AA275" s="1573"/>
      <c r="AB275" s="1573"/>
      <c r="AC275" s="1573"/>
      <c r="AD275" s="1574"/>
      <c r="AE275" s="490"/>
      <c r="AF275" s="832"/>
      <c r="AG275" s="967"/>
      <c r="AH275" s="533"/>
      <c r="AI275" s="533"/>
      <c r="AJ275" s="427" t="s">
        <v>445</v>
      </c>
      <c r="AK275" s="833" t="str">
        <f>IF(AI274="","-",ROUNDDOWN(AK274/AI274,3))</f>
        <v>-</v>
      </c>
      <c r="AL275" s="575"/>
      <c r="AM275" s="834"/>
      <c r="AN275" s="639"/>
      <c r="AO275" s="1799"/>
      <c r="AP275" s="1040"/>
      <c r="AQ275" s="967"/>
      <c r="AR275" s="533"/>
      <c r="AS275" s="533"/>
      <c r="AT275" s="533"/>
      <c r="AU275" s="427" t="s">
        <v>445</v>
      </c>
      <c r="AV275" s="833" t="str">
        <f>IF(AS274="","-",ROUNDDOWN(AV274/AS274,3))</f>
        <v>-</v>
      </c>
      <c r="AW275" s="575"/>
      <c r="AX275" s="606"/>
      <c r="AY275" s="639"/>
      <c r="AZ275" s="1398"/>
      <c r="BA275" s="1398"/>
      <c r="BB275" s="1398"/>
      <c r="BC275" s="828"/>
      <c r="BD275" s="1261"/>
      <c r="BE275" s="1262"/>
      <c r="BF275" s="1262"/>
      <c r="BG275" s="1262"/>
      <c r="BH275" s="1263"/>
    </row>
    <row r="276" spans="2:60" ht="20.25" customHeight="1">
      <c r="B276" s="1323"/>
      <c r="C276" s="1724"/>
      <c r="D276" s="490"/>
      <c r="E276" s="1645"/>
      <c r="F276" s="1646"/>
      <c r="G276" s="1646"/>
      <c r="H276" s="1646"/>
      <c r="I276" s="1647"/>
      <c r="J276" s="490"/>
      <c r="K276" s="832"/>
      <c r="L276" s="967"/>
      <c r="M276" s="533"/>
      <c r="N276" s="533"/>
      <c r="O276" s="427"/>
      <c r="P276" s="1041"/>
      <c r="Q276" s="575"/>
      <c r="R276" s="834"/>
      <c r="S276" s="575"/>
      <c r="T276" s="1314"/>
      <c r="U276" s="1315"/>
      <c r="V276" s="678"/>
      <c r="W276" s="639"/>
      <c r="X276" s="1467"/>
      <c r="Y276" s="490"/>
      <c r="Z276" s="1665"/>
      <c r="AA276" s="1576"/>
      <c r="AB276" s="1576"/>
      <c r="AC276" s="1576"/>
      <c r="AD276" s="1577"/>
      <c r="AE276" s="490"/>
      <c r="AF276" s="832"/>
      <c r="AG276" s="967"/>
      <c r="AH276" s="533"/>
      <c r="AI276" s="533"/>
      <c r="AJ276" s="427"/>
      <c r="AK276" s="1041"/>
      <c r="AL276" s="575"/>
      <c r="AM276" s="834"/>
      <c r="AN276" s="639"/>
      <c r="AO276" s="1799"/>
      <c r="AP276" s="1040"/>
      <c r="AQ276" s="967"/>
      <c r="AR276" s="533"/>
      <c r="AS276" s="533"/>
      <c r="AT276" s="533"/>
      <c r="AU276" s="427"/>
      <c r="AV276" s="1041"/>
      <c r="AW276" s="575"/>
      <c r="AX276" s="606"/>
      <c r="AY276" s="835"/>
      <c r="AZ276" s="1398"/>
      <c r="BA276" s="1398"/>
      <c r="BB276" s="1398"/>
      <c r="BC276" s="828"/>
      <c r="BD276" s="1262"/>
      <c r="BE276" s="1262"/>
      <c r="BF276" s="1262"/>
      <c r="BG276" s="1262"/>
      <c r="BH276" s="1263"/>
    </row>
    <row r="277" spans="2:60" ht="18.95" customHeight="1">
      <c r="B277" s="1323"/>
      <c r="C277" s="1724"/>
      <c r="D277" s="490"/>
      <c r="E277" s="1587" t="s">
        <v>35</v>
      </c>
      <c r="F277" s="1643"/>
      <c r="G277" s="1643"/>
      <c r="H277" s="1643"/>
      <c r="I277" s="1644"/>
      <c r="J277" s="490"/>
      <c r="K277" s="746"/>
      <c r="L277" s="1299" t="s">
        <v>3</v>
      </c>
      <c r="M277" s="1042" t="s">
        <v>662</v>
      </c>
      <c r="N277" s="533"/>
      <c r="Q277" s="575"/>
      <c r="R277" s="834"/>
      <c r="S277" s="575"/>
      <c r="T277" s="1314"/>
      <c r="U277" s="1315"/>
      <c r="V277" s="678"/>
      <c r="W277" s="492"/>
      <c r="X277" s="1467"/>
      <c r="Y277" s="490"/>
      <c r="Z277" s="1666"/>
      <c r="AA277" s="1667"/>
      <c r="AB277" s="1667"/>
      <c r="AC277" s="1667"/>
      <c r="AD277" s="1668"/>
      <c r="AE277" s="490"/>
      <c r="AF277" s="746"/>
      <c r="AG277" s="1299" t="s">
        <v>3</v>
      </c>
      <c r="AH277" s="967" t="s">
        <v>409</v>
      </c>
      <c r="AI277" s="533"/>
      <c r="AJ277" s="379"/>
      <c r="AK277" s="379"/>
      <c r="AL277" s="575"/>
      <c r="AM277" s="834"/>
      <c r="AN277" s="492"/>
      <c r="AO277" s="1799"/>
      <c r="AP277" s="891"/>
      <c r="AQ277" s="1299" t="s">
        <v>3</v>
      </c>
      <c r="AR277" s="967" t="s">
        <v>409</v>
      </c>
      <c r="AS277" s="533"/>
      <c r="AT277" s="533"/>
      <c r="AU277" s="379"/>
      <c r="AV277" s="379"/>
      <c r="AW277" s="575"/>
      <c r="AX277" s="606"/>
      <c r="AY277" s="607"/>
      <c r="AZ277" s="1398"/>
      <c r="BA277" s="1398"/>
      <c r="BB277" s="1398"/>
      <c r="BC277" s="828"/>
      <c r="BD277" s="1262"/>
      <c r="BE277" s="1262"/>
      <c r="BF277" s="1262"/>
      <c r="BG277" s="1262"/>
      <c r="BH277" s="1263"/>
    </row>
    <row r="278" spans="2:60" ht="18.95" customHeight="1">
      <c r="B278" s="1323"/>
      <c r="C278" s="1724"/>
      <c r="D278" s="490"/>
      <c r="E278" s="1645"/>
      <c r="F278" s="1646"/>
      <c r="G278" s="1646"/>
      <c r="H278" s="1646"/>
      <c r="I278" s="1647"/>
      <c r="J278" s="490"/>
      <c r="K278" s="746"/>
      <c r="L278" s="1507"/>
      <c r="M278" s="967" t="s">
        <v>664</v>
      </c>
      <c r="N278" s="1043"/>
      <c r="Q278" s="582"/>
      <c r="R278" s="582"/>
      <c r="S278" s="582"/>
      <c r="T278" s="1314"/>
      <c r="U278" s="1315"/>
      <c r="V278" s="678"/>
      <c r="W278" s="492"/>
      <c r="X278" s="1467"/>
      <c r="Y278" s="490"/>
      <c r="Z278" s="1551" t="s">
        <v>35</v>
      </c>
      <c r="AA278" s="1648"/>
      <c r="AB278" s="1648"/>
      <c r="AC278" s="1648"/>
      <c r="AD278" s="1649"/>
      <c r="AE278" s="490"/>
      <c r="AF278" s="746"/>
      <c r="AG278" s="1507"/>
      <c r="AH278" s="970" t="s">
        <v>410</v>
      </c>
      <c r="AI278" s="533"/>
      <c r="AJ278" s="379"/>
      <c r="AK278" s="379"/>
      <c r="AL278" s="582"/>
      <c r="AM278" s="582"/>
      <c r="AN278" s="492"/>
      <c r="AO278" s="1799"/>
      <c r="AP278" s="891"/>
      <c r="AQ278" s="1507"/>
      <c r="AR278" s="970" t="s">
        <v>410</v>
      </c>
      <c r="AS278" s="533"/>
      <c r="AT278" s="533"/>
      <c r="AU278" s="379"/>
      <c r="AV278" s="379"/>
      <c r="AW278" s="582"/>
      <c r="AX278" s="606"/>
      <c r="AY278" s="607"/>
      <c r="AZ278" s="1398"/>
      <c r="BA278" s="1398"/>
      <c r="BB278" s="1398"/>
      <c r="BC278" s="828"/>
      <c r="BD278" s="1262"/>
      <c r="BE278" s="1262"/>
      <c r="BF278" s="1262"/>
      <c r="BG278" s="1262"/>
      <c r="BH278" s="1263"/>
    </row>
    <row r="279" spans="2:60" ht="23.45" customHeight="1">
      <c r="B279" s="1323"/>
      <c r="C279" s="1724"/>
      <c r="D279" s="490"/>
      <c r="E279" s="803"/>
      <c r="F279" s="651"/>
      <c r="G279" s="651"/>
      <c r="H279" s="803"/>
      <c r="I279" s="803"/>
      <c r="J279" s="715"/>
      <c r="K279" s="647" t="s">
        <v>22</v>
      </c>
      <c r="L279" s="1010"/>
      <c r="M279" s="532"/>
      <c r="N279" s="533"/>
      <c r="O279" s="531"/>
      <c r="P279" s="534"/>
      <c r="Q279" s="534"/>
      <c r="R279" s="534"/>
      <c r="S279" s="534"/>
      <c r="T279" s="534"/>
      <c r="U279" s="534"/>
      <c r="V279" s="535" t="str">
        <f>IF(ISNUMBER(U280),"","必要な数値が入力されていません")</f>
        <v>必要な数値が入力されていません</v>
      </c>
      <c r="W279" s="747"/>
      <c r="X279" s="1467"/>
      <c r="Y279" s="490"/>
      <c r="Z279" s="1837"/>
      <c r="AA279" s="1838"/>
      <c r="AB279" s="1838"/>
      <c r="AC279" s="1838"/>
      <c r="AD279" s="1839"/>
      <c r="AE279" s="490"/>
      <c r="AF279" s="647" t="s">
        <v>22</v>
      </c>
      <c r="AG279" s="1010"/>
      <c r="AH279" s="532"/>
      <c r="AI279" s="533"/>
      <c r="AJ279" s="531"/>
      <c r="AK279" s="534"/>
      <c r="AL279" s="534"/>
      <c r="AM279" s="535" t="str">
        <f>IF(ISNUMBER(AM280),"","必要な数値が入力されていません")</f>
        <v>必要な数値が入力されていません</v>
      </c>
      <c r="AN279" s="747"/>
      <c r="AO279" s="1799"/>
      <c r="AP279" s="648" t="s">
        <v>22</v>
      </c>
      <c r="AQ279" s="1010"/>
      <c r="AR279" s="532"/>
      <c r="AS279" s="533"/>
      <c r="AT279" s="533"/>
      <c r="AU279" s="531"/>
      <c r="AV279" s="534"/>
      <c r="AW279" s="534"/>
      <c r="AX279" s="535" t="str">
        <f>IF(ISNUMBER(AX280),"","必要な数値が入力されていません")</f>
        <v>必要な数値が入力されていません</v>
      </c>
      <c r="AY279" s="761"/>
      <c r="AZ279" s="1398"/>
      <c r="BA279" s="1398"/>
      <c r="BB279" s="1398"/>
      <c r="BC279" s="828"/>
      <c r="BD279" s="1262"/>
      <c r="BE279" s="1262"/>
      <c r="BF279" s="1262"/>
      <c r="BG279" s="1262"/>
      <c r="BH279" s="1263"/>
    </row>
    <row r="280" spans="2:60" ht="36.950000000000003" customHeight="1">
      <c r="B280" s="1323"/>
      <c r="C280" s="1724"/>
      <c r="D280" s="490"/>
      <c r="E280" s="490"/>
      <c r="F280" s="490"/>
      <c r="G280" s="490"/>
      <c r="H280" s="490"/>
      <c r="I280" s="490"/>
      <c r="J280" s="490"/>
      <c r="K280" s="746"/>
      <c r="L280" s="1270"/>
      <c r="M280" s="1270"/>
      <c r="N280" s="1270"/>
      <c r="O280" s="1270"/>
      <c r="P280" s="1270"/>
      <c r="Q280" s="534"/>
      <c r="R280" s="534"/>
      <c r="S280" s="534"/>
      <c r="T280" s="534"/>
      <c r="U280" s="1312" t="str">
        <f>IF(P275="-","-",IF(P275&gt;=0.7,10,IF(OR(P275&gt;=0.5,L277="☑"),5,0)))</f>
        <v>-</v>
      </c>
      <c r="V280" s="1313"/>
      <c r="W280" s="716"/>
      <c r="X280" s="1467"/>
      <c r="Y280" s="490"/>
      <c r="Z280" s="490"/>
      <c r="AA280" s="490"/>
      <c r="AB280" s="490"/>
      <c r="AC280" s="490"/>
      <c r="AD280" s="490"/>
      <c r="AE280" s="490"/>
      <c r="AF280" s="746"/>
      <c r="AG280" s="1270"/>
      <c r="AH280" s="1270"/>
      <c r="AI280" s="1270"/>
      <c r="AJ280" s="1270"/>
      <c r="AK280" s="1270"/>
      <c r="AL280" s="534"/>
      <c r="AM280" s="872" t="str">
        <f>IF(AF270="☑",U280,IF(AK275="-","-",IF(AF270="☑",U280,IF(AK275&gt;=0.7,10,IF(OR(AK275&gt;=0.5,AG277="☑"),5,0)))))</f>
        <v>-</v>
      </c>
      <c r="AN280" s="716"/>
      <c r="AO280" s="1799"/>
      <c r="AP280" s="891"/>
      <c r="AQ280" s="1270"/>
      <c r="AR280" s="1270"/>
      <c r="AS280" s="1270"/>
      <c r="AT280" s="1270"/>
      <c r="AU280" s="1270"/>
      <c r="AV280" s="1270"/>
      <c r="AW280" s="534"/>
      <c r="AX280" s="870" t="str">
        <f>IF(AP270="☑",U280,IF(AS270="☑",AM280,IF(AV275="-","-",IF(AV275&gt;=0.7,10,IF(OR(AV275&gt;=0.5,AQ277="☑"),5,0)))))</f>
        <v>-</v>
      </c>
      <c r="AY280" s="836"/>
      <c r="AZ280" s="1398"/>
      <c r="BA280" s="1398"/>
      <c r="BB280" s="1398"/>
      <c r="BC280" s="828"/>
      <c r="BD280" s="1262"/>
      <c r="BE280" s="1262"/>
      <c r="BF280" s="1262"/>
      <c r="BG280" s="1262"/>
      <c r="BH280" s="1263"/>
    </row>
    <row r="281" spans="2:60" ht="15.75" customHeight="1" thickBot="1">
      <c r="B281" s="1324"/>
      <c r="C281" s="1725"/>
      <c r="D281" s="717"/>
      <c r="E281" s="717"/>
      <c r="F281" s="717"/>
      <c r="G281" s="717"/>
      <c r="H281" s="717"/>
      <c r="I281" s="717"/>
      <c r="J281" s="717"/>
      <c r="K281" s="823"/>
      <c r="L281" s="824"/>
      <c r="M281" s="825"/>
      <c r="N281" s="825"/>
      <c r="O281" s="658"/>
      <c r="P281" s="658"/>
      <c r="Q281" s="658"/>
      <c r="R281" s="1044"/>
      <c r="S281" s="1044"/>
      <c r="T281" s="1044"/>
      <c r="U281" s="543"/>
      <c r="V281" s="482" t="s">
        <v>1</v>
      </c>
      <c r="W281" s="659"/>
      <c r="X281" s="1468"/>
      <c r="Y281" s="717"/>
      <c r="Z281" s="717"/>
      <c r="AA281" s="717"/>
      <c r="AB281" s="717"/>
      <c r="AC281" s="717"/>
      <c r="AD281" s="717"/>
      <c r="AE281" s="717"/>
      <c r="AF281" s="823"/>
      <c r="AG281" s="824"/>
      <c r="AH281" s="825"/>
      <c r="AI281" s="825"/>
      <c r="AJ281" s="658"/>
      <c r="AK281" s="658"/>
      <c r="AL281" s="658"/>
      <c r="AM281" s="482" t="s">
        <v>1</v>
      </c>
      <c r="AN281" s="659"/>
      <c r="AO281" s="1827"/>
      <c r="AP281" s="826"/>
      <c r="AQ281" s="824"/>
      <c r="AR281" s="825"/>
      <c r="AS281" s="825"/>
      <c r="AT281" s="658"/>
      <c r="AU281" s="658"/>
      <c r="AV281" s="658"/>
      <c r="AW281" s="658"/>
      <c r="AX281" s="482" t="s">
        <v>1</v>
      </c>
      <c r="AY281" s="660"/>
      <c r="AZ281" s="1399"/>
      <c r="BA281" s="1399"/>
      <c r="BB281" s="1399"/>
      <c r="BC281" s="1000"/>
      <c r="BD281" s="1001"/>
      <c r="BE281" s="1001"/>
      <c r="BF281" s="1001"/>
      <c r="BG281" s="1001"/>
      <c r="BH281" s="1002"/>
    </row>
    <row r="282" spans="2:60" ht="29.25" customHeight="1">
      <c r="B282" s="1325" t="s">
        <v>700</v>
      </c>
      <c r="C282" s="1720" t="s">
        <v>20</v>
      </c>
      <c r="D282" s="1747" t="s">
        <v>324</v>
      </c>
      <c r="E282" s="1748"/>
      <c r="F282" s="1748"/>
      <c r="G282" s="1748"/>
      <c r="H282" s="1748"/>
      <c r="I282" s="1748"/>
      <c r="J282" s="1748"/>
      <c r="K282" s="842"/>
      <c r="L282" s="729"/>
      <c r="M282" s="664"/>
      <c r="N282" s="664"/>
      <c r="O282" s="664"/>
      <c r="P282" s="664"/>
      <c r="Q282" s="664"/>
      <c r="R282" s="664"/>
      <c r="S282" s="664"/>
      <c r="T282" s="664"/>
      <c r="U282" s="664"/>
      <c r="V282" s="827"/>
      <c r="W282" s="666"/>
      <c r="X282" s="1549" t="s">
        <v>20</v>
      </c>
      <c r="Y282" s="1747" t="s">
        <v>324</v>
      </c>
      <c r="Z282" s="1748"/>
      <c r="AA282" s="1748"/>
      <c r="AB282" s="1748"/>
      <c r="AC282" s="1748"/>
      <c r="AD282" s="1748"/>
      <c r="AE282" s="1833"/>
      <c r="AF282" s="314" t="s">
        <v>2</v>
      </c>
      <c r="AG282" s="730" t="s">
        <v>36</v>
      </c>
      <c r="AH282" s="664"/>
      <c r="AI282" s="664"/>
      <c r="AJ282" s="664"/>
      <c r="AK282" s="664"/>
      <c r="AL282" s="664"/>
      <c r="AM282" s="664"/>
      <c r="AN282" s="666"/>
      <c r="AO282" s="1678" t="s">
        <v>79</v>
      </c>
      <c r="AP282" s="22" t="s">
        <v>3</v>
      </c>
      <c r="AQ282" s="667" t="s">
        <v>50</v>
      </c>
      <c r="AR282" s="668"/>
      <c r="AS282" s="298" t="s">
        <v>3</v>
      </c>
      <c r="AT282" s="596" t="s">
        <v>642</v>
      </c>
      <c r="AU282" s="668"/>
      <c r="AV282" s="731"/>
      <c r="AW282" s="731"/>
      <c r="AX282" s="732"/>
      <c r="AY282" s="1171">
        <f>IF(AND(AP282="□",AS282="□"),1,IF(AND(AP282="☑",AS282="☑"),5,IF(AND(AS282="☑",AF282="☑"),2,IF(AND(AS282="☑",AF282="□"),3,IF(AP282="☑",4,5)))))</f>
        <v>1</v>
      </c>
      <c r="AZ282" s="904"/>
      <c r="BA282" s="904"/>
      <c r="BB282" s="1003"/>
      <c r="BC282" s="734" t="s">
        <v>666</v>
      </c>
      <c r="BD282" s="735"/>
      <c r="BE282" s="735"/>
      <c r="BF282" s="1004"/>
      <c r="BG282" s="1004"/>
      <c r="BH282" s="1005"/>
    </row>
    <row r="283" spans="2:60" ht="29.25" customHeight="1">
      <c r="B283" s="1326"/>
      <c r="C283" s="1721"/>
      <c r="D283" s="1693"/>
      <c r="E283" s="1693"/>
      <c r="F283" s="1693"/>
      <c r="G283" s="1693"/>
      <c r="H283" s="1693"/>
      <c r="I283" s="1693"/>
      <c r="J283" s="1693"/>
      <c r="K283" s="33" t="s">
        <v>3</v>
      </c>
      <c r="L283" s="738" t="str">
        <f>IF(OR($I$13="金の認定【新規】",$I$13="金の認定【３年ごとの更新】"),"取組無し / 添付資料（取組のわかる資料）無し　（初回/3年ごと更新時のみ　※添付資料無しは採点対象外）","取組無し")</f>
        <v>取組無し</v>
      </c>
      <c r="M283" s="799"/>
      <c r="N283" s="775"/>
      <c r="O283" s="837"/>
      <c r="P283" s="837"/>
      <c r="Q283" s="837"/>
      <c r="R283" s="837"/>
      <c r="S283" s="837"/>
      <c r="T283" s="837"/>
      <c r="U283" s="837"/>
      <c r="V283" s="838"/>
      <c r="W283" s="808"/>
      <c r="X283" s="1687"/>
      <c r="Y283" s="1693"/>
      <c r="Z283" s="1693"/>
      <c r="AA283" s="1693"/>
      <c r="AB283" s="1693"/>
      <c r="AC283" s="1693"/>
      <c r="AD283" s="1693"/>
      <c r="AE283" s="1694"/>
      <c r="AF283" s="33" t="s">
        <v>3</v>
      </c>
      <c r="AG283" s="738" t="str">
        <f>IF(OR($L$13="金の認定【新規】",$L$13="金の認定【３年ごとの更新】"),"取組無し / 添付資料（取組のわかる資料）無し　（初回/3年ごと更新時のみ　※添付資料無しは採点対象外）","取組無し")</f>
        <v>取組無し</v>
      </c>
      <c r="AH283" s="799"/>
      <c r="AI283" s="775"/>
      <c r="AJ283" s="837"/>
      <c r="AK283" s="837"/>
      <c r="AL283" s="837"/>
      <c r="AM283" s="837"/>
      <c r="AN283" s="808"/>
      <c r="AO283" s="1679"/>
      <c r="AP283" s="35" t="s">
        <v>3</v>
      </c>
      <c r="AQ283" s="776" t="str">
        <f>IF(OR($L$13="金の認定【新規】",$L$13="金の認定【３年ごとの更新】"),"取組無し / 添付資料（取組のわかる資料）無し　（初回/3年ごと更新時のみ　※添付資料無しは採点対象外）","取組無し")</f>
        <v>取組無し</v>
      </c>
      <c r="AR283" s="799"/>
      <c r="AS283" s="775"/>
      <c r="AT283" s="775"/>
      <c r="AU283" s="837"/>
      <c r="AV283" s="837"/>
      <c r="AW283" s="837"/>
      <c r="AX283" s="839"/>
      <c r="AY283" s="840"/>
      <c r="AZ283" s="1398">
        <f>U301</f>
        <v>5</v>
      </c>
      <c r="BA283" s="1398">
        <f>IF($X$19="□","",AM301)</f>
        <v>5</v>
      </c>
      <c r="BB283" s="1398" t="str">
        <f>IF($AO$19="□","",AX301)</f>
        <v>-</v>
      </c>
      <c r="BC283" s="1388"/>
      <c r="BD283" s="1261"/>
      <c r="BE283" s="1261"/>
      <c r="BF283" s="1261"/>
      <c r="BG283" s="1261"/>
      <c r="BH283" s="1263"/>
    </row>
    <row r="284" spans="2:60" ht="18.95" customHeight="1">
      <c r="B284" s="1326"/>
      <c r="C284" s="1721"/>
      <c r="D284" s="1693"/>
      <c r="E284" s="1693"/>
      <c r="F284" s="1693"/>
      <c r="G284" s="1693"/>
      <c r="H284" s="1693"/>
      <c r="I284" s="1693"/>
      <c r="J284" s="1693"/>
      <c r="K284" s="511" t="s">
        <v>661</v>
      </c>
      <c r="L284" s="512"/>
      <c r="M284" s="512"/>
      <c r="O284" s="582"/>
      <c r="P284" s="582"/>
      <c r="Q284" s="582"/>
      <c r="R284" s="582"/>
      <c r="S284" s="582"/>
      <c r="T284" s="1548"/>
      <c r="U284" s="1548"/>
      <c r="V284" s="678"/>
      <c r="W284" s="492"/>
      <c r="X284" s="1687"/>
      <c r="Y284" s="1693"/>
      <c r="Z284" s="1693"/>
      <c r="AA284" s="1693"/>
      <c r="AB284" s="1693"/>
      <c r="AC284" s="1693"/>
      <c r="AD284" s="1693"/>
      <c r="AE284" s="1694"/>
      <c r="AF284" s="512" t="s">
        <v>661</v>
      </c>
      <c r="AG284" s="512"/>
      <c r="AH284" s="512"/>
      <c r="AI284" s="379"/>
      <c r="AJ284" s="582"/>
      <c r="AK284" s="582"/>
      <c r="AL284" s="582"/>
      <c r="AM284" s="582"/>
      <c r="AN284" s="492"/>
      <c r="AO284" s="1679"/>
      <c r="AP284" s="1409" t="s">
        <v>21</v>
      </c>
      <c r="AQ284" s="1409"/>
      <c r="AR284" s="1409"/>
      <c r="AS284" s="379"/>
      <c r="AT284" s="379"/>
      <c r="AU284" s="582"/>
      <c r="AV284" s="582"/>
      <c r="AW284" s="582"/>
      <c r="AX284" s="606"/>
      <c r="AY284" s="607"/>
      <c r="AZ284" s="1398"/>
      <c r="BA284" s="1398"/>
      <c r="BB284" s="1398"/>
      <c r="BC284" s="1388"/>
      <c r="BD284" s="1261"/>
      <c r="BE284" s="1261"/>
      <c r="BF284" s="1261"/>
      <c r="BG284" s="1261"/>
      <c r="BH284" s="1263"/>
    </row>
    <row r="285" spans="2:60" ht="18.95" customHeight="1">
      <c r="B285" s="1326"/>
      <c r="C285" s="1721"/>
      <c r="D285" s="1693"/>
      <c r="E285" s="1693"/>
      <c r="F285" s="1693"/>
      <c r="G285" s="1693"/>
      <c r="H285" s="1693"/>
      <c r="I285" s="1693"/>
      <c r="J285" s="1693"/>
      <c r="K285" s="19" t="s">
        <v>2</v>
      </c>
      <c r="L285" s="908" t="s">
        <v>417</v>
      </c>
      <c r="M285" s="512"/>
      <c r="N285" s="380"/>
      <c r="O285" s="575"/>
      <c r="P285" s="575"/>
      <c r="Q285" s="575"/>
      <c r="R285" s="1014"/>
      <c r="S285" s="1548" t="s">
        <v>648</v>
      </c>
      <c r="T285" s="1334"/>
      <c r="U285" s="1334"/>
      <c r="V285" s="1335"/>
      <c r="W285" s="492">
        <f>IF(K285="☑",1,0)</f>
        <v>1</v>
      </c>
      <c r="X285" s="1687"/>
      <c r="Y285" s="1693"/>
      <c r="Z285" s="1693"/>
      <c r="AA285" s="1693"/>
      <c r="AB285" s="1693"/>
      <c r="AC285" s="1693"/>
      <c r="AD285" s="1693"/>
      <c r="AE285" s="1694"/>
      <c r="AF285" s="311" t="s">
        <v>3</v>
      </c>
      <c r="AG285" s="908" t="s">
        <v>417</v>
      </c>
      <c r="AH285" s="512"/>
      <c r="AJ285" s="575"/>
      <c r="AK285" s="575"/>
      <c r="AL285" s="575"/>
      <c r="AM285" s="1014"/>
      <c r="AN285" s="492">
        <f>IF(AF285="☑",1,0)</f>
        <v>0</v>
      </c>
      <c r="AO285" s="1679"/>
      <c r="AP285" s="311" t="s">
        <v>3</v>
      </c>
      <c r="AQ285" s="908" t="s">
        <v>417</v>
      </c>
      <c r="AR285" s="512"/>
      <c r="AU285" s="575"/>
      <c r="AV285" s="575"/>
      <c r="AW285" s="575"/>
      <c r="AX285" s="606"/>
      <c r="AY285" s="498">
        <f>IF(AP285="☑",1,0)</f>
        <v>0</v>
      </c>
      <c r="AZ285" s="1398"/>
      <c r="BA285" s="1398"/>
      <c r="BB285" s="1398"/>
      <c r="BC285" s="1388"/>
      <c r="BD285" s="1261"/>
      <c r="BE285" s="1261"/>
      <c r="BF285" s="1261"/>
      <c r="BG285" s="1261"/>
      <c r="BH285" s="1263"/>
    </row>
    <row r="286" spans="2:60" ht="15.75" customHeight="1">
      <c r="B286" s="1326"/>
      <c r="C286" s="1721"/>
      <c r="D286" s="1693"/>
      <c r="E286" s="1693"/>
      <c r="F286" s="1693"/>
      <c r="G286" s="1693"/>
      <c r="H286" s="1693"/>
      <c r="I286" s="1693"/>
      <c r="J286" s="1693"/>
      <c r="K286" s="746"/>
      <c r="L286" s="911" t="s">
        <v>416</v>
      </c>
      <c r="M286" s="1051"/>
      <c r="N286" s="380"/>
      <c r="O286" s="575"/>
      <c r="P286" s="575"/>
      <c r="Q286" s="575"/>
      <c r="R286" s="809"/>
      <c r="S286" s="575"/>
      <c r="T286" s="1677"/>
      <c r="U286" s="1344"/>
      <c r="V286" s="606"/>
      <c r="W286" s="614"/>
      <c r="X286" s="1687"/>
      <c r="Y286" s="1693"/>
      <c r="Z286" s="1693"/>
      <c r="AA286" s="1693"/>
      <c r="AB286" s="1693"/>
      <c r="AC286" s="1693"/>
      <c r="AD286" s="1693"/>
      <c r="AE286" s="1694"/>
      <c r="AF286" s="891"/>
      <c r="AG286" s="911" t="s">
        <v>416</v>
      </c>
      <c r="AH286" s="1051"/>
      <c r="AJ286" s="575"/>
      <c r="AK286" s="575"/>
      <c r="AL286" s="575"/>
      <c r="AM286" s="809"/>
      <c r="AN286" s="614"/>
      <c r="AO286" s="1679"/>
      <c r="AP286" s="891"/>
      <c r="AQ286" s="911" t="s">
        <v>416</v>
      </c>
      <c r="AR286" s="1051"/>
      <c r="AU286" s="575"/>
      <c r="AV286" s="575"/>
      <c r="AW286" s="575"/>
      <c r="AX286" s="606"/>
      <c r="AY286" s="614"/>
      <c r="AZ286" s="1398"/>
      <c r="BA286" s="1398"/>
      <c r="BB286" s="1398"/>
      <c r="BC286" s="1388"/>
      <c r="BD286" s="1261"/>
      <c r="BE286" s="1261"/>
      <c r="BF286" s="1261"/>
      <c r="BG286" s="1261"/>
      <c r="BH286" s="1263"/>
    </row>
    <row r="287" spans="2:60" ht="15.75" customHeight="1">
      <c r="B287" s="1326"/>
      <c r="C287" s="1721"/>
      <c r="D287" s="1693"/>
      <c r="E287" s="1693"/>
      <c r="F287" s="1693"/>
      <c r="G287" s="1693"/>
      <c r="H287" s="1693"/>
      <c r="I287" s="1693"/>
      <c r="J287" s="1693"/>
      <c r="K287" s="746"/>
      <c r="L287" s="917" t="s">
        <v>3</v>
      </c>
      <c r="M287" s="932" t="s">
        <v>357</v>
      </c>
      <c r="N287" s="575"/>
      <c r="O287" s="575"/>
      <c r="P287" s="575"/>
      <c r="Q287" s="575"/>
      <c r="R287" s="809"/>
      <c r="S287" s="575"/>
      <c r="T287" s="1310"/>
      <c r="U287" s="1311"/>
      <c r="V287" s="606"/>
      <c r="W287" s="808"/>
      <c r="X287" s="1687"/>
      <c r="Y287" s="1693"/>
      <c r="Z287" s="1693"/>
      <c r="AA287" s="1693"/>
      <c r="AB287" s="1693"/>
      <c r="AC287" s="1693"/>
      <c r="AD287" s="1693"/>
      <c r="AE287" s="1694"/>
      <c r="AF287" s="891"/>
      <c r="AG287" s="917" t="s">
        <v>3</v>
      </c>
      <c r="AH287" s="932" t="s">
        <v>357</v>
      </c>
      <c r="AI287" s="575"/>
      <c r="AJ287" s="575"/>
      <c r="AK287" s="575"/>
      <c r="AL287" s="575"/>
      <c r="AM287" s="809"/>
      <c r="AN287" s="808"/>
      <c r="AO287" s="1679"/>
      <c r="AP287" s="891"/>
      <c r="AQ287" s="917" t="s">
        <v>3</v>
      </c>
      <c r="AR287" s="932" t="s">
        <v>357</v>
      </c>
      <c r="AS287" s="575"/>
      <c r="AT287" s="575"/>
      <c r="AU287" s="575"/>
      <c r="AV287" s="575"/>
      <c r="AW287" s="575"/>
      <c r="AX287" s="606"/>
      <c r="AY287" s="1013"/>
      <c r="AZ287" s="1398"/>
      <c r="BA287" s="1398"/>
      <c r="BB287" s="1398"/>
      <c r="BC287" s="1388"/>
      <c r="BD287" s="1261"/>
      <c r="BE287" s="1261"/>
      <c r="BF287" s="1261"/>
      <c r="BG287" s="1261"/>
      <c r="BH287" s="1263"/>
    </row>
    <row r="288" spans="2:60" ht="15.75" customHeight="1">
      <c r="B288" s="1326"/>
      <c r="C288" s="1721"/>
      <c r="D288" s="646"/>
      <c r="E288" s="646"/>
      <c r="F288" s="646"/>
      <c r="G288" s="646"/>
      <c r="H288" s="646"/>
      <c r="I288" s="646"/>
      <c r="J288" s="683"/>
      <c r="K288" s="746"/>
      <c r="L288" s="917" t="s">
        <v>3</v>
      </c>
      <c r="M288" s="932" t="s">
        <v>413</v>
      </c>
      <c r="N288" s="1654"/>
      <c r="O288" s="1655"/>
      <c r="P288" s="1655"/>
      <c r="Q288" s="575"/>
      <c r="R288" s="809"/>
      <c r="S288" s="575"/>
      <c r="T288" s="1310"/>
      <c r="U288" s="1311"/>
      <c r="V288" s="606"/>
      <c r="W288" s="808"/>
      <c r="X288" s="1687"/>
      <c r="Y288" s="646"/>
      <c r="Z288" s="646"/>
      <c r="AA288" s="646"/>
      <c r="AB288" s="646"/>
      <c r="AC288" s="646"/>
      <c r="AD288" s="646"/>
      <c r="AE288" s="683"/>
      <c r="AF288" s="746"/>
      <c r="AG288" s="917" t="s">
        <v>3</v>
      </c>
      <c r="AH288" s="932" t="s">
        <v>413</v>
      </c>
      <c r="AI288" s="1654"/>
      <c r="AJ288" s="1655"/>
      <c r="AK288" s="1655"/>
      <c r="AL288" s="575"/>
      <c r="AM288" s="809"/>
      <c r="AN288" s="808"/>
      <c r="AO288" s="1679"/>
      <c r="AP288" s="891"/>
      <c r="AQ288" s="917" t="s">
        <v>3</v>
      </c>
      <c r="AR288" s="1029" t="s">
        <v>413</v>
      </c>
      <c r="AS288" s="1654"/>
      <c r="AT288" s="1654"/>
      <c r="AU288" s="1655"/>
      <c r="AV288" s="1655"/>
      <c r="AW288" s="575"/>
      <c r="AX288" s="606"/>
      <c r="AY288" s="1013"/>
      <c r="AZ288" s="1398"/>
      <c r="BA288" s="1398"/>
      <c r="BB288" s="1398"/>
      <c r="BC288" s="1388"/>
      <c r="BD288" s="1261"/>
      <c r="BE288" s="1261"/>
      <c r="BF288" s="1261"/>
      <c r="BG288" s="1261"/>
      <c r="BH288" s="1263"/>
    </row>
    <row r="289" spans="2:60" ht="18.95" customHeight="1">
      <c r="B289" s="1326"/>
      <c r="C289" s="1721"/>
      <c r="D289" s="646"/>
      <c r="E289" s="1455" t="s">
        <v>455</v>
      </c>
      <c r="F289" s="1456"/>
      <c r="G289" s="1456"/>
      <c r="H289" s="1456"/>
      <c r="I289" s="1457"/>
      <c r="J289" s="683"/>
      <c r="K289" s="19" t="s">
        <v>2</v>
      </c>
      <c r="L289" s="908" t="s">
        <v>418</v>
      </c>
      <c r="M289" s="512"/>
      <c r="N289" s="380"/>
      <c r="O289" s="575"/>
      <c r="P289" s="575"/>
      <c r="Q289" s="575"/>
      <c r="R289" s="809"/>
      <c r="S289" s="575"/>
      <c r="T289" s="1726"/>
      <c r="U289" s="1277"/>
      <c r="V289" s="606"/>
      <c r="W289" s="492">
        <f>IF(K289="☑",1,0)</f>
        <v>1</v>
      </c>
      <c r="X289" s="1687"/>
      <c r="Y289" s="646"/>
      <c r="Z289" s="1455" t="s">
        <v>455</v>
      </c>
      <c r="AA289" s="1456"/>
      <c r="AB289" s="1456"/>
      <c r="AC289" s="1456"/>
      <c r="AD289" s="1457"/>
      <c r="AE289" s="683"/>
      <c r="AF289" s="19" t="s">
        <v>3</v>
      </c>
      <c r="AG289" s="908" t="s">
        <v>418</v>
      </c>
      <c r="AH289" s="512"/>
      <c r="AJ289" s="575"/>
      <c r="AK289" s="575"/>
      <c r="AL289" s="575"/>
      <c r="AM289" s="809"/>
      <c r="AN289" s="492">
        <f>IF(AF289="☑",1,0)</f>
        <v>0</v>
      </c>
      <c r="AO289" s="1679"/>
      <c r="AP289" s="311" t="s">
        <v>3</v>
      </c>
      <c r="AQ289" s="908" t="s">
        <v>418</v>
      </c>
      <c r="AR289" s="512"/>
      <c r="AU289" s="575"/>
      <c r="AV289" s="575"/>
      <c r="AW289" s="575"/>
      <c r="AX289" s="606"/>
      <c r="AY289" s="498">
        <f>IF(AP289="☑",1,0)</f>
        <v>0</v>
      </c>
      <c r="AZ289" s="1398"/>
      <c r="BA289" s="1398"/>
      <c r="BB289" s="1398"/>
      <c r="BC289" s="1388"/>
      <c r="BD289" s="1261"/>
      <c r="BE289" s="1261"/>
      <c r="BF289" s="1261"/>
      <c r="BG289" s="1261"/>
      <c r="BH289" s="1263"/>
    </row>
    <row r="290" spans="2:60" ht="15.75" customHeight="1">
      <c r="B290" s="1326"/>
      <c r="C290" s="1721"/>
      <c r="D290" s="646"/>
      <c r="E290" s="1559"/>
      <c r="F290" s="1560"/>
      <c r="G290" s="1560"/>
      <c r="H290" s="1560"/>
      <c r="I290" s="1561"/>
      <c r="J290" s="683"/>
      <c r="K290" s="746"/>
      <c r="L290" s="911" t="s">
        <v>416</v>
      </c>
      <c r="M290" s="1051"/>
      <c r="N290" s="380"/>
      <c r="O290" s="575"/>
      <c r="P290" s="575"/>
      <c r="Q290" s="575"/>
      <c r="R290" s="809"/>
      <c r="S290" s="575"/>
      <c r="T290" s="1310"/>
      <c r="U290" s="1311"/>
      <c r="V290" s="606"/>
      <c r="W290" s="492"/>
      <c r="X290" s="1687"/>
      <c r="Y290" s="646"/>
      <c r="Z290" s="1559"/>
      <c r="AA290" s="1560"/>
      <c r="AB290" s="1560"/>
      <c r="AC290" s="1560"/>
      <c r="AD290" s="1561"/>
      <c r="AE290" s="683"/>
      <c r="AF290" s="746"/>
      <c r="AG290" s="911" t="s">
        <v>416</v>
      </c>
      <c r="AH290" s="1051"/>
      <c r="AJ290" s="575"/>
      <c r="AK290" s="575"/>
      <c r="AL290" s="575"/>
      <c r="AM290" s="809"/>
      <c r="AN290" s="492"/>
      <c r="AO290" s="1679"/>
      <c r="AP290" s="891"/>
      <c r="AQ290" s="911" t="s">
        <v>416</v>
      </c>
      <c r="AR290" s="1051"/>
      <c r="AU290" s="575"/>
      <c r="AV290" s="575"/>
      <c r="AW290" s="575"/>
      <c r="AX290" s="606"/>
      <c r="AY290" s="498"/>
      <c r="AZ290" s="1398"/>
      <c r="BA290" s="1398"/>
      <c r="BB290" s="1398"/>
      <c r="BC290" s="1388"/>
      <c r="BD290" s="1261"/>
      <c r="BE290" s="1261"/>
      <c r="BF290" s="1261"/>
      <c r="BG290" s="1261"/>
      <c r="BH290" s="1263"/>
    </row>
    <row r="291" spans="2:60" ht="15.75" customHeight="1">
      <c r="B291" s="1326"/>
      <c r="C291" s="1721"/>
      <c r="D291" s="646"/>
      <c r="E291" s="1562"/>
      <c r="F291" s="1563"/>
      <c r="G291" s="1563"/>
      <c r="H291" s="1563"/>
      <c r="I291" s="1564"/>
      <c r="J291" s="646"/>
      <c r="K291" s="746"/>
      <c r="L291" s="917" t="s">
        <v>3</v>
      </c>
      <c r="M291" s="932" t="s">
        <v>357</v>
      </c>
      <c r="N291" s="575"/>
      <c r="O291" s="575"/>
      <c r="P291" s="575"/>
      <c r="Q291" s="575"/>
      <c r="R291" s="809"/>
      <c r="S291" s="575"/>
      <c r="T291" s="1310"/>
      <c r="U291" s="1311"/>
      <c r="V291" s="606"/>
      <c r="W291" s="492"/>
      <c r="X291" s="1687"/>
      <c r="Y291" s="646"/>
      <c r="Z291" s="1562"/>
      <c r="AA291" s="1563"/>
      <c r="AB291" s="1563"/>
      <c r="AC291" s="1563"/>
      <c r="AD291" s="1564"/>
      <c r="AE291" s="646"/>
      <c r="AF291" s="746"/>
      <c r="AG291" s="917" t="s">
        <v>3</v>
      </c>
      <c r="AH291" s="932" t="s">
        <v>357</v>
      </c>
      <c r="AI291" s="575"/>
      <c r="AJ291" s="575"/>
      <c r="AK291" s="575"/>
      <c r="AL291" s="575"/>
      <c r="AM291" s="809"/>
      <c r="AN291" s="492"/>
      <c r="AO291" s="1679"/>
      <c r="AP291" s="891"/>
      <c r="AQ291" s="917" t="s">
        <v>3</v>
      </c>
      <c r="AR291" s="932" t="s">
        <v>357</v>
      </c>
      <c r="AS291" s="575"/>
      <c r="AT291" s="575"/>
      <c r="AU291" s="575"/>
      <c r="AV291" s="575"/>
      <c r="AW291" s="575"/>
      <c r="AX291" s="606"/>
      <c r="AY291" s="498"/>
      <c r="AZ291" s="1398"/>
      <c r="BA291" s="1398"/>
      <c r="BB291" s="1398"/>
      <c r="BC291" s="1388"/>
      <c r="BD291" s="1261"/>
      <c r="BE291" s="1261"/>
      <c r="BF291" s="1261"/>
      <c r="BG291" s="1261"/>
      <c r="BH291" s="1263"/>
    </row>
    <row r="292" spans="2:60" ht="15.75" customHeight="1">
      <c r="B292" s="1326"/>
      <c r="C292" s="1721"/>
      <c r="D292" s="646"/>
      <c r="E292" s="1551" t="s">
        <v>34</v>
      </c>
      <c r="F292" s="1573"/>
      <c r="G292" s="1573"/>
      <c r="H292" s="1573"/>
      <c r="I292" s="1574"/>
      <c r="J292" s="646"/>
      <c r="K292" s="746"/>
      <c r="L292" s="917" t="s">
        <v>3</v>
      </c>
      <c r="M292" s="932" t="s">
        <v>413</v>
      </c>
      <c r="N292" s="1654"/>
      <c r="O292" s="1655"/>
      <c r="P292" s="1655"/>
      <c r="Q292" s="575"/>
      <c r="R292" s="809"/>
      <c r="S292" s="575"/>
      <c r="T292" s="1310"/>
      <c r="U292" s="1311"/>
      <c r="V292" s="606"/>
      <c r="W292" s="492"/>
      <c r="X292" s="1687"/>
      <c r="Y292" s="646"/>
      <c r="Z292" s="1551" t="s">
        <v>34</v>
      </c>
      <c r="AA292" s="1573"/>
      <c r="AB292" s="1573"/>
      <c r="AC292" s="1573"/>
      <c r="AD292" s="1574"/>
      <c r="AE292" s="646"/>
      <c r="AF292" s="746"/>
      <c r="AG292" s="917" t="s">
        <v>3</v>
      </c>
      <c r="AH292" s="932" t="s">
        <v>413</v>
      </c>
      <c r="AI292" s="1654"/>
      <c r="AJ292" s="1655"/>
      <c r="AK292" s="1655"/>
      <c r="AL292" s="575"/>
      <c r="AM292" s="809"/>
      <c r="AN292" s="492"/>
      <c r="AO292" s="1679"/>
      <c r="AP292" s="891"/>
      <c r="AQ292" s="917" t="s">
        <v>3</v>
      </c>
      <c r="AR292" s="1029" t="s">
        <v>413</v>
      </c>
      <c r="AS292" s="1654"/>
      <c r="AT292" s="1654"/>
      <c r="AU292" s="1655"/>
      <c r="AV292" s="1655"/>
      <c r="AW292" s="575"/>
      <c r="AX292" s="606"/>
      <c r="AY292" s="498"/>
      <c r="AZ292" s="1398"/>
      <c r="BA292" s="1398"/>
      <c r="BB292" s="1398"/>
      <c r="BC292" s="1388"/>
      <c r="BD292" s="1261"/>
      <c r="BE292" s="1261"/>
      <c r="BF292" s="1261"/>
      <c r="BG292" s="1261"/>
      <c r="BH292" s="1263"/>
    </row>
    <row r="293" spans="2:60" ht="18.95" customHeight="1">
      <c r="B293" s="1326"/>
      <c r="C293" s="1721"/>
      <c r="D293" s="646"/>
      <c r="E293" s="1665"/>
      <c r="F293" s="1576"/>
      <c r="G293" s="1576"/>
      <c r="H293" s="1576"/>
      <c r="I293" s="1577"/>
      <c r="J293" s="646"/>
      <c r="K293" s="19" t="s">
        <v>2</v>
      </c>
      <c r="L293" s="908" t="s">
        <v>414</v>
      </c>
      <c r="M293" s="512"/>
      <c r="N293" s="380"/>
      <c r="O293" s="575"/>
      <c r="P293" s="575"/>
      <c r="Q293" s="575"/>
      <c r="R293" s="809"/>
      <c r="S293" s="575"/>
      <c r="T293" s="1310"/>
      <c r="U293" s="1311"/>
      <c r="V293" s="606"/>
      <c r="W293" s="492">
        <f>IF(K293="☑",1,0)</f>
        <v>1</v>
      </c>
      <c r="X293" s="1687"/>
      <c r="Y293" s="646"/>
      <c r="Z293" s="1665"/>
      <c r="AA293" s="1576"/>
      <c r="AB293" s="1576"/>
      <c r="AC293" s="1576"/>
      <c r="AD293" s="1577"/>
      <c r="AE293" s="646"/>
      <c r="AF293" s="19" t="s">
        <v>3</v>
      </c>
      <c r="AG293" s="908" t="s">
        <v>414</v>
      </c>
      <c r="AH293" s="512"/>
      <c r="AJ293" s="575"/>
      <c r="AK293" s="575"/>
      <c r="AL293" s="575"/>
      <c r="AM293" s="809"/>
      <c r="AN293" s="492">
        <f>IF(AF293="☑",1,0)</f>
        <v>0</v>
      </c>
      <c r="AO293" s="1679"/>
      <c r="AP293" s="311" t="s">
        <v>3</v>
      </c>
      <c r="AQ293" s="908" t="s">
        <v>414</v>
      </c>
      <c r="AR293" s="512"/>
      <c r="AU293" s="575"/>
      <c r="AV293" s="575"/>
      <c r="AW293" s="575"/>
      <c r="AX293" s="606"/>
      <c r="AY293" s="498">
        <f>IF(AP293="☑",1,0)</f>
        <v>0</v>
      </c>
      <c r="AZ293" s="1398"/>
      <c r="BA293" s="1398"/>
      <c r="BB293" s="1398"/>
      <c r="BC293" s="1388"/>
      <c r="BD293" s="1261"/>
      <c r="BE293" s="1261"/>
      <c r="BF293" s="1261"/>
      <c r="BG293" s="1261"/>
      <c r="BH293" s="1263"/>
    </row>
    <row r="294" spans="2:60" ht="18.95" customHeight="1">
      <c r="B294" s="1326"/>
      <c r="C294" s="1721"/>
      <c r="D294" s="646"/>
      <c r="E294" s="1666"/>
      <c r="F294" s="1667"/>
      <c r="G294" s="1667"/>
      <c r="H294" s="1667"/>
      <c r="I294" s="1668"/>
      <c r="J294" s="646"/>
      <c r="K294" s="746"/>
      <c r="L294" s="911" t="s">
        <v>24</v>
      </c>
      <c r="M294" s="512"/>
      <c r="N294" s="377"/>
      <c r="O294" s="575"/>
      <c r="P294" s="575"/>
      <c r="Q294" s="575"/>
      <c r="R294" s="809"/>
      <c r="S294" s="575"/>
      <c r="T294" s="1310"/>
      <c r="U294" s="1311"/>
      <c r="V294" s="606"/>
      <c r="W294" s="492"/>
      <c r="X294" s="1687"/>
      <c r="Y294" s="646"/>
      <c r="Z294" s="1666"/>
      <c r="AA294" s="1667"/>
      <c r="AB294" s="1667"/>
      <c r="AC294" s="1667"/>
      <c r="AD294" s="1668"/>
      <c r="AE294" s="646"/>
      <c r="AF294" s="746"/>
      <c r="AG294" s="911" t="s">
        <v>24</v>
      </c>
      <c r="AH294" s="512"/>
      <c r="AI294" s="377"/>
      <c r="AJ294" s="575"/>
      <c r="AK294" s="575"/>
      <c r="AL294" s="575"/>
      <c r="AM294" s="809"/>
      <c r="AN294" s="492"/>
      <c r="AO294" s="1679"/>
      <c r="AP294" s="891"/>
      <c r="AQ294" s="911" t="s">
        <v>24</v>
      </c>
      <c r="AR294" s="512"/>
      <c r="AS294" s="377"/>
      <c r="AT294" s="377"/>
      <c r="AU294" s="575"/>
      <c r="AV294" s="575"/>
      <c r="AW294" s="575"/>
      <c r="AX294" s="606"/>
      <c r="AY294" s="498"/>
      <c r="AZ294" s="1398"/>
      <c r="BA294" s="1398"/>
      <c r="BB294" s="1398"/>
      <c r="BC294" s="1388"/>
      <c r="BD294" s="1261"/>
      <c r="BE294" s="1261"/>
      <c r="BF294" s="1261"/>
      <c r="BG294" s="1261"/>
      <c r="BH294" s="1263"/>
    </row>
    <row r="295" spans="2:60" ht="15.75" customHeight="1">
      <c r="B295" s="1326"/>
      <c r="C295" s="1721"/>
      <c r="D295" s="959"/>
      <c r="E295" s="1551" t="s">
        <v>35</v>
      </c>
      <c r="F295" s="1648"/>
      <c r="G295" s="1648"/>
      <c r="H295" s="1648"/>
      <c r="I295" s="1649"/>
      <c r="J295" s="646"/>
      <c r="K295" s="746"/>
      <c r="L295" s="917" t="s">
        <v>3</v>
      </c>
      <c r="M295" s="932" t="s">
        <v>359</v>
      </c>
      <c r="N295" s="1052"/>
      <c r="O295" s="1053"/>
      <c r="P295" s="1014"/>
      <c r="Q295" s="575"/>
      <c r="R295" s="809"/>
      <c r="S295" s="575"/>
      <c r="T295" s="1310"/>
      <c r="U295" s="1311"/>
      <c r="V295" s="606"/>
      <c r="W295" s="492"/>
      <c r="X295" s="1687"/>
      <c r="Y295" s="959"/>
      <c r="Z295" s="1551" t="s">
        <v>35</v>
      </c>
      <c r="AA295" s="1648"/>
      <c r="AB295" s="1648"/>
      <c r="AC295" s="1648"/>
      <c r="AD295" s="1649"/>
      <c r="AE295" s="646"/>
      <c r="AF295" s="746"/>
      <c r="AG295" s="917" t="s">
        <v>3</v>
      </c>
      <c r="AH295" s="932" t="s">
        <v>359</v>
      </c>
      <c r="AI295" s="1052"/>
      <c r="AJ295" s="1053"/>
      <c r="AK295" s="1014"/>
      <c r="AL295" s="575"/>
      <c r="AM295" s="809"/>
      <c r="AN295" s="492"/>
      <c r="AO295" s="1679"/>
      <c r="AP295" s="891"/>
      <c r="AQ295" s="917" t="s">
        <v>3</v>
      </c>
      <c r="AR295" s="932" t="s">
        <v>359</v>
      </c>
      <c r="AS295" s="1052"/>
      <c r="AT295" s="1052"/>
      <c r="AU295" s="1053"/>
      <c r="AV295" s="1014"/>
      <c r="AW295" s="575"/>
      <c r="AX295" s="606"/>
      <c r="AY295" s="492"/>
      <c r="AZ295" s="1398"/>
      <c r="BA295" s="1398"/>
      <c r="BB295" s="1398"/>
      <c r="BC295" s="1388"/>
      <c r="BD295" s="1261"/>
      <c r="BE295" s="1261"/>
      <c r="BF295" s="1261"/>
      <c r="BG295" s="1261"/>
      <c r="BH295" s="1263"/>
    </row>
    <row r="296" spans="2:60" ht="15.75" customHeight="1">
      <c r="B296" s="1326"/>
      <c r="C296" s="1721"/>
      <c r="D296" s="959"/>
      <c r="E296" s="1650"/>
      <c r="F296" s="1411"/>
      <c r="G296" s="1411"/>
      <c r="H296" s="1411"/>
      <c r="I296" s="1651"/>
      <c r="J296" s="646"/>
      <c r="K296" s="746"/>
      <c r="L296" s="917" t="s">
        <v>3</v>
      </c>
      <c r="M296" s="932" t="s">
        <v>358</v>
      </c>
      <c r="N296" s="1052"/>
      <c r="O296" s="1053"/>
      <c r="P296" s="1014"/>
      <c r="Q296" s="575"/>
      <c r="R296" s="809"/>
      <c r="S296" s="575"/>
      <c r="T296" s="1310"/>
      <c r="U296" s="1311"/>
      <c r="V296" s="606"/>
      <c r="W296" s="492"/>
      <c r="X296" s="1687"/>
      <c r="Y296" s="959"/>
      <c r="Z296" s="1650"/>
      <c r="AA296" s="1411"/>
      <c r="AB296" s="1411"/>
      <c r="AC296" s="1411"/>
      <c r="AD296" s="1651"/>
      <c r="AE296" s="646"/>
      <c r="AF296" s="746"/>
      <c r="AG296" s="917" t="s">
        <v>3</v>
      </c>
      <c r="AH296" s="932" t="s">
        <v>358</v>
      </c>
      <c r="AI296" s="1052"/>
      <c r="AJ296" s="1053"/>
      <c r="AK296" s="1014"/>
      <c r="AL296" s="575"/>
      <c r="AM296" s="809"/>
      <c r="AN296" s="492"/>
      <c r="AO296" s="1679"/>
      <c r="AP296" s="891"/>
      <c r="AQ296" s="917" t="s">
        <v>3</v>
      </c>
      <c r="AR296" s="932" t="s">
        <v>358</v>
      </c>
      <c r="AS296" s="1052"/>
      <c r="AT296" s="1052"/>
      <c r="AU296" s="1053"/>
      <c r="AV296" s="1014"/>
      <c r="AW296" s="575"/>
      <c r="AX296" s="606"/>
      <c r="AY296" s="498"/>
      <c r="AZ296" s="1398"/>
      <c r="BA296" s="1398"/>
      <c r="BB296" s="1398"/>
      <c r="BC296" s="1388"/>
      <c r="BD296" s="1261"/>
      <c r="BE296" s="1261"/>
      <c r="BF296" s="1261"/>
      <c r="BG296" s="1261"/>
      <c r="BH296" s="1263"/>
    </row>
    <row r="297" spans="2:60" ht="18.75" customHeight="1">
      <c r="B297" s="1326"/>
      <c r="C297" s="1721"/>
      <c r="D297" s="977"/>
      <c r="E297" s="1736"/>
      <c r="F297" s="1737"/>
      <c r="G297" s="1737"/>
      <c r="H297" s="1737"/>
      <c r="I297" s="1738"/>
      <c r="J297" s="643"/>
      <c r="K297" s="19" t="s">
        <v>2</v>
      </c>
      <c r="L297" s="1054" t="s">
        <v>415</v>
      </c>
      <c r="M297" s="632"/>
      <c r="N297" s="632"/>
      <c r="O297" s="531"/>
      <c r="P297" s="575"/>
      <c r="Q297" s="602"/>
      <c r="R297" s="809"/>
      <c r="S297" s="602"/>
      <c r="T297" s="1310"/>
      <c r="U297" s="1279"/>
      <c r="V297" s="606"/>
      <c r="W297" s="492">
        <f>IF(K297="☑",1,0)</f>
        <v>1</v>
      </c>
      <c r="X297" s="1687"/>
      <c r="Y297" s="977"/>
      <c r="Z297" s="1736"/>
      <c r="AA297" s="1737"/>
      <c r="AB297" s="1737"/>
      <c r="AC297" s="1737"/>
      <c r="AD297" s="1738"/>
      <c r="AE297" s="643"/>
      <c r="AF297" s="19" t="s">
        <v>3</v>
      </c>
      <c r="AG297" s="1054" t="s">
        <v>415</v>
      </c>
      <c r="AH297" s="632"/>
      <c r="AI297" s="632"/>
      <c r="AJ297" s="531"/>
      <c r="AK297" s="575"/>
      <c r="AL297" s="602"/>
      <c r="AM297" s="809"/>
      <c r="AN297" s="492">
        <f>IF(AF297="☑",1,0)</f>
        <v>0</v>
      </c>
      <c r="AO297" s="1679"/>
      <c r="AP297" s="311" t="s">
        <v>3</v>
      </c>
      <c r="AQ297" s="1054" t="s">
        <v>415</v>
      </c>
      <c r="AR297" s="632"/>
      <c r="AS297" s="632"/>
      <c r="AT297" s="632"/>
      <c r="AU297" s="531"/>
      <c r="AV297" s="575"/>
      <c r="AW297" s="602"/>
      <c r="AX297" s="606"/>
      <c r="AY297" s="498">
        <f>IF(AP297="☑",1,0)</f>
        <v>0</v>
      </c>
      <c r="AZ297" s="1398"/>
      <c r="BA297" s="1398"/>
      <c r="BB297" s="1398"/>
      <c r="BC297" s="1388"/>
      <c r="BD297" s="1261"/>
      <c r="BE297" s="1261"/>
      <c r="BF297" s="1261"/>
      <c r="BG297" s="1261"/>
      <c r="BH297" s="1263"/>
    </row>
    <row r="298" spans="2:60" ht="15.75" customHeight="1">
      <c r="B298" s="1326"/>
      <c r="C298" s="1721"/>
      <c r="D298" s="645"/>
      <c r="E298" s="642"/>
      <c r="F298" s="651"/>
      <c r="G298" s="651"/>
      <c r="H298" s="651"/>
      <c r="I298" s="651"/>
      <c r="J298" s="646"/>
      <c r="K298" s="746"/>
      <c r="L298" s="968"/>
      <c r="M298" s="512"/>
      <c r="N298" s="637"/>
      <c r="O298" s="575"/>
      <c r="P298" s="575"/>
      <c r="Q298" s="377"/>
      <c r="R298" s="809"/>
      <c r="S298" s="377"/>
      <c r="T298" s="1310"/>
      <c r="U298" s="1653"/>
      <c r="V298" s="606"/>
      <c r="W298" s="639"/>
      <c r="X298" s="1687"/>
      <c r="Y298" s="645"/>
      <c r="Z298" s="642"/>
      <c r="AA298" s="651"/>
      <c r="AB298" s="651"/>
      <c r="AC298" s="651"/>
      <c r="AD298" s="651"/>
      <c r="AE298" s="646"/>
      <c r="AF298" s="746"/>
      <c r="AG298" s="968"/>
      <c r="AH298" s="512"/>
      <c r="AI298" s="637"/>
      <c r="AJ298" s="575"/>
      <c r="AK298" s="575"/>
      <c r="AL298" s="377"/>
      <c r="AM298" s="809"/>
      <c r="AN298" s="639"/>
      <c r="AO298" s="1679"/>
      <c r="AP298" s="891"/>
      <c r="AQ298" s="968"/>
      <c r="AR298" s="512"/>
      <c r="AS298" s="637"/>
      <c r="AT298" s="637"/>
      <c r="AU298" s="575"/>
      <c r="AV298" s="575"/>
      <c r="AW298" s="377"/>
      <c r="AX298" s="606"/>
      <c r="AY298" s="639"/>
      <c r="AZ298" s="1398"/>
      <c r="BA298" s="1398"/>
      <c r="BB298" s="1398"/>
      <c r="BC298" s="1388"/>
      <c r="BD298" s="1261"/>
      <c r="BE298" s="1261"/>
      <c r="BF298" s="1261"/>
      <c r="BG298" s="1261"/>
      <c r="BH298" s="1263"/>
    </row>
    <row r="299" spans="2:60" ht="11.25" customHeight="1">
      <c r="B299" s="1326"/>
      <c r="C299" s="1721"/>
      <c r="D299" s="977"/>
      <c r="E299" s="651"/>
      <c r="F299" s="651"/>
      <c r="G299" s="651"/>
      <c r="H299" s="651"/>
      <c r="I299" s="651"/>
      <c r="J299" s="646"/>
      <c r="K299" s="746"/>
      <c r="L299" s="910"/>
      <c r="M299" s="532"/>
      <c r="N299" s="632"/>
      <c r="O299" s="377"/>
      <c r="P299" s="575"/>
      <c r="Q299" s="575"/>
      <c r="R299" s="809"/>
      <c r="S299" s="575"/>
      <c r="T299" s="1677"/>
      <c r="U299" s="1344"/>
      <c r="V299" s="606"/>
      <c r="W299" s="639"/>
      <c r="X299" s="1687"/>
      <c r="Y299" s="977"/>
      <c r="Z299" s="651"/>
      <c r="AA299" s="651"/>
      <c r="AB299" s="651"/>
      <c r="AC299" s="651"/>
      <c r="AD299" s="651"/>
      <c r="AE299" s="646"/>
      <c r="AF299" s="746"/>
      <c r="AG299" s="910"/>
      <c r="AH299" s="532"/>
      <c r="AI299" s="632"/>
      <c r="AJ299" s="377"/>
      <c r="AK299" s="575"/>
      <c r="AL299" s="575"/>
      <c r="AM299" s="809"/>
      <c r="AN299" s="639"/>
      <c r="AO299" s="1679"/>
      <c r="AP299" s="891"/>
      <c r="AQ299" s="644"/>
      <c r="AR299" s="1055"/>
      <c r="AS299" s="632"/>
      <c r="AT299" s="632"/>
      <c r="AU299" s="377"/>
      <c r="AV299" s="575"/>
      <c r="AW299" s="575"/>
      <c r="AX299" s="606"/>
      <c r="AY299" s="1015"/>
      <c r="AZ299" s="1398"/>
      <c r="BA299" s="1398"/>
      <c r="BB299" s="1398"/>
      <c r="BC299" s="1388"/>
      <c r="BD299" s="1261"/>
      <c r="BE299" s="1261"/>
      <c r="BF299" s="1261"/>
      <c r="BG299" s="1261"/>
      <c r="BH299" s="1263"/>
    </row>
    <row r="300" spans="2:60" ht="18.95" customHeight="1">
      <c r="B300" s="1326"/>
      <c r="C300" s="1721"/>
      <c r="D300" s="1056"/>
      <c r="E300" s="1056"/>
      <c r="F300" s="1056"/>
      <c r="G300" s="1056"/>
      <c r="H300" s="1056"/>
      <c r="I300" s="1056"/>
      <c r="J300" s="1056"/>
      <c r="K300" s="647" t="s">
        <v>22</v>
      </c>
      <c r="L300" s="1010"/>
      <c r="N300" s="533"/>
      <c r="O300" s="531"/>
      <c r="P300" s="534"/>
      <c r="Q300" s="534"/>
      <c r="R300" s="534"/>
      <c r="S300" s="534"/>
      <c r="T300" s="534"/>
      <c r="U300" s="534"/>
      <c r="V300" s="535" t="str">
        <f>IF(ISNUMBER(U301),"","該当する取組状況等を選択してください")</f>
        <v/>
      </c>
      <c r="W300" s="747"/>
      <c r="X300" s="1687"/>
      <c r="Y300" s="1056"/>
      <c r="Z300" s="1056"/>
      <c r="AA300" s="1056"/>
      <c r="AB300" s="1056"/>
      <c r="AC300" s="1056"/>
      <c r="AD300" s="1056"/>
      <c r="AE300" s="1056"/>
      <c r="AF300" s="647" t="s">
        <v>22</v>
      </c>
      <c r="AG300" s="1010"/>
      <c r="AH300" s="379"/>
      <c r="AI300" s="533"/>
      <c r="AJ300" s="531"/>
      <c r="AK300" s="534"/>
      <c r="AL300" s="534"/>
      <c r="AM300" s="535" t="str">
        <f>IF(ISNUMBER(AM301),"","該当する取組状況等を選択してください")</f>
        <v/>
      </c>
      <c r="AN300" s="747"/>
      <c r="AO300" s="1679"/>
      <c r="AP300" s="648" t="s">
        <v>22</v>
      </c>
      <c r="AQ300" s="1010"/>
      <c r="AR300" s="532"/>
      <c r="AS300" s="533"/>
      <c r="AT300" s="533"/>
      <c r="AU300" s="531"/>
      <c r="AV300" s="534"/>
      <c r="AW300" s="534"/>
      <c r="AX300" s="535" t="str">
        <f>IF(ISNUMBER(AX301),"","該当する取組状況等を選択してください")</f>
        <v>該当する取組状況等を選択してください</v>
      </c>
      <c r="AY300" s="960"/>
      <c r="AZ300" s="1398"/>
      <c r="BA300" s="1398"/>
      <c r="BB300" s="1398"/>
      <c r="BC300" s="1388"/>
      <c r="BD300" s="1261"/>
      <c r="BE300" s="1261"/>
      <c r="BF300" s="1261"/>
      <c r="BG300" s="1261"/>
      <c r="BH300" s="1263"/>
    </row>
    <row r="301" spans="2:60" ht="36.950000000000003" customHeight="1">
      <c r="B301" s="1326"/>
      <c r="C301" s="1721"/>
      <c r="D301" s="1056"/>
      <c r="E301" s="1056"/>
      <c r="F301" s="1056"/>
      <c r="G301" s="1056"/>
      <c r="H301" s="1056"/>
      <c r="I301" s="1056"/>
      <c r="J301" s="1056"/>
      <c r="K301" s="746"/>
      <c r="L301" s="1270"/>
      <c r="M301" s="1270"/>
      <c r="N301" s="1270"/>
      <c r="O301" s="1270"/>
      <c r="P301" s="1270"/>
      <c r="Q301" s="534"/>
      <c r="R301" s="534"/>
      <c r="S301" s="534"/>
      <c r="T301" s="534"/>
      <c r="U301" s="1312">
        <f>IF(K283="☑",0,IF(W301=0,"-",IF(W301=4,5,IF(W301&gt;=2,3,0))))</f>
        <v>5</v>
      </c>
      <c r="V301" s="1313"/>
      <c r="W301" s="716">
        <f>SUM(W283:W298)</f>
        <v>4</v>
      </c>
      <c r="X301" s="1687"/>
      <c r="Y301" s="1056"/>
      <c r="Z301" s="1056"/>
      <c r="AA301" s="1056"/>
      <c r="AB301" s="1056"/>
      <c r="AC301" s="1056"/>
      <c r="AD301" s="1056"/>
      <c r="AE301" s="1056"/>
      <c r="AF301" s="746"/>
      <c r="AG301" s="1270"/>
      <c r="AH301" s="1270"/>
      <c r="AI301" s="1270"/>
      <c r="AJ301" s="1270"/>
      <c r="AK301" s="1270"/>
      <c r="AL301" s="534"/>
      <c r="AM301" s="872">
        <f>IF(AF282="☑",U301,IF(AF283="☑",0,IF(AN301=0,"-",IF(AN301=4,5,IF(AN301&gt;=2,3,0)))))</f>
        <v>5</v>
      </c>
      <c r="AN301" s="716">
        <f>SUM(AN283:AN298)</f>
        <v>0</v>
      </c>
      <c r="AO301" s="1679"/>
      <c r="AP301" s="891"/>
      <c r="AQ301" s="1270"/>
      <c r="AR301" s="1270"/>
      <c r="AS301" s="1270"/>
      <c r="AT301" s="1270"/>
      <c r="AU301" s="1270"/>
      <c r="AV301" s="1270"/>
      <c r="AW301" s="534"/>
      <c r="AX301" s="870" t="str">
        <f>IF(AP282="☑",U301,IF(AS282="☑",AM301,IF(AP283="☑",0,IF(AY301=0,"-",IF(AY301=4,5,IF(AY301&gt;=2,3,0))))))</f>
        <v>-</v>
      </c>
      <c r="AY301" s="946">
        <f>SUM(AY284:AY298)</f>
        <v>0</v>
      </c>
      <c r="AZ301" s="1398"/>
      <c r="BA301" s="1398"/>
      <c r="BB301" s="1398"/>
      <c r="BC301" s="1388"/>
      <c r="BD301" s="1261"/>
      <c r="BE301" s="1261"/>
      <c r="BF301" s="1261"/>
      <c r="BG301" s="1261"/>
      <c r="BH301" s="1263"/>
    </row>
    <row r="302" spans="2:60" ht="15.75" customHeight="1" thickBot="1">
      <c r="B302" s="1327"/>
      <c r="C302" s="1722"/>
      <c r="D302" s="841"/>
      <c r="E302" s="841"/>
      <c r="F302" s="841"/>
      <c r="G302" s="841"/>
      <c r="H302" s="841"/>
      <c r="I302" s="841"/>
      <c r="J302" s="841"/>
      <c r="K302" s="823"/>
      <c r="L302" s="824"/>
      <c r="M302" s="825"/>
      <c r="N302" s="658"/>
      <c r="O302" s="658"/>
      <c r="P302" s="658"/>
      <c r="Q302" s="658"/>
      <c r="R302" s="658"/>
      <c r="S302" s="658"/>
      <c r="T302" s="658"/>
      <c r="U302" s="543"/>
      <c r="V302" s="482" t="s">
        <v>1</v>
      </c>
      <c r="W302" s="659"/>
      <c r="X302" s="1689"/>
      <c r="Y302" s="841"/>
      <c r="Z302" s="841"/>
      <c r="AA302" s="841"/>
      <c r="AB302" s="841"/>
      <c r="AC302" s="841"/>
      <c r="AD302" s="841"/>
      <c r="AE302" s="841"/>
      <c r="AF302" s="823"/>
      <c r="AG302" s="824"/>
      <c r="AH302" s="825"/>
      <c r="AI302" s="658"/>
      <c r="AJ302" s="658"/>
      <c r="AK302" s="658"/>
      <c r="AL302" s="658"/>
      <c r="AM302" s="482" t="s">
        <v>1</v>
      </c>
      <c r="AN302" s="659"/>
      <c r="AO302" s="1680"/>
      <c r="AP302" s="826"/>
      <c r="AQ302" s="824"/>
      <c r="AR302" s="825"/>
      <c r="AS302" s="658"/>
      <c r="AT302" s="658"/>
      <c r="AU302" s="658"/>
      <c r="AV302" s="658"/>
      <c r="AW302" s="658"/>
      <c r="AX302" s="482" t="s">
        <v>1</v>
      </c>
      <c r="AY302" s="660"/>
      <c r="AZ302" s="1399"/>
      <c r="BA302" s="1399"/>
      <c r="BB302" s="1399"/>
      <c r="BC302" s="1000"/>
      <c r="BD302" s="1001"/>
      <c r="BE302" s="1001"/>
      <c r="BF302" s="1001"/>
      <c r="BG302" s="1001"/>
      <c r="BH302" s="1002"/>
    </row>
    <row r="303" spans="2:60" ht="29.25" customHeight="1">
      <c r="B303" s="1271" t="s">
        <v>701</v>
      </c>
      <c r="C303" s="1698" t="s">
        <v>19</v>
      </c>
      <c r="D303" s="1658" t="s">
        <v>426</v>
      </c>
      <c r="E303" s="1659"/>
      <c r="F303" s="1659"/>
      <c r="G303" s="1659"/>
      <c r="H303" s="1659"/>
      <c r="I303" s="1659"/>
      <c r="J303" s="1660"/>
      <c r="K303" s="842"/>
      <c r="L303" s="729"/>
      <c r="M303" s="664"/>
      <c r="N303" s="664"/>
      <c r="O303" s="664"/>
      <c r="P303" s="664"/>
      <c r="Q303" s="664"/>
      <c r="R303" s="664"/>
      <c r="S303" s="664"/>
      <c r="T303" s="664"/>
      <c r="U303" s="664"/>
      <c r="V303" s="827"/>
      <c r="W303" s="666"/>
      <c r="X303" s="1686" t="s">
        <v>19</v>
      </c>
      <c r="Y303" s="1658" t="s">
        <v>426</v>
      </c>
      <c r="Z303" s="1659"/>
      <c r="AA303" s="1659"/>
      <c r="AB303" s="1659"/>
      <c r="AC303" s="1659"/>
      <c r="AD303" s="1659"/>
      <c r="AE303" s="1660"/>
      <c r="AF303" s="1067" t="s">
        <v>2</v>
      </c>
      <c r="AG303" s="730" t="s">
        <v>36</v>
      </c>
      <c r="AH303" s="664"/>
      <c r="AI303" s="664"/>
      <c r="AJ303" s="664"/>
      <c r="AK303" s="664"/>
      <c r="AL303" s="664"/>
      <c r="AM303" s="664"/>
      <c r="AN303" s="666"/>
      <c r="AO303" s="1681" t="s">
        <v>80</v>
      </c>
      <c r="AP303" s="22" t="s">
        <v>3</v>
      </c>
      <c r="AQ303" s="667" t="s">
        <v>50</v>
      </c>
      <c r="AR303" s="668"/>
      <c r="AS303" s="298" t="s">
        <v>3</v>
      </c>
      <c r="AT303" s="596" t="s">
        <v>642</v>
      </c>
      <c r="AU303" s="668"/>
      <c r="AV303" s="731"/>
      <c r="AW303" s="731"/>
      <c r="AX303" s="732"/>
      <c r="AY303" s="1171">
        <f>IF(AND(AP303="□",AS303="□"),1,IF(AND(AP303="☑",AS303="☑"),5,IF(AND(AS303="☑",AF303="☑"),2,IF(AND(AS303="☑",AF303="□"),3,IF(AP303="☑",4,5)))))</f>
        <v>1</v>
      </c>
      <c r="AZ303" s="904"/>
      <c r="BA303" s="904"/>
      <c r="BB303" s="1003"/>
      <c r="BC303" s="734" t="s">
        <v>666</v>
      </c>
      <c r="BD303" s="735"/>
      <c r="BE303" s="735"/>
      <c r="BF303" s="1004"/>
      <c r="BG303" s="1004"/>
      <c r="BH303" s="1005"/>
    </row>
    <row r="304" spans="2:60" ht="29.25" customHeight="1">
      <c r="B304" s="1272"/>
      <c r="C304" s="1699"/>
      <c r="D304" s="1661"/>
      <c r="E304" s="1661"/>
      <c r="F304" s="1661"/>
      <c r="G304" s="1661"/>
      <c r="H304" s="1661"/>
      <c r="I304" s="1661"/>
      <c r="J304" s="1662"/>
      <c r="K304" s="33" t="s">
        <v>3</v>
      </c>
      <c r="L304" s="738" t="str">
        <f>IF(OR($I$13="金の認定【新規】",$I$13="金の認定【３年ごとの更新】"),"取組無し / 添付資料（取組のわかる資料）無し　（初回/3年ごと更新時のみ　※添付資料無しは採点対象外）","取組無し")</f>
        <v>取組無し</v>
      </c>
      <c r="M304" s="799"/>
      <c r="N304" s="775"/>
      <c r="O304" s="740"/>
      <c r="P304" s="740"/>
      <c r="Q304" s="740"/>
      <c r="R304" s="740"/>
      <c r="S304" s="740"/>
      <c r="T304" s="740"/>
      <c r="U304" s="740"/>
      <c r="V304" s="741"/>
      <c r="W304" s="492"/>
      <c r="X304" s="1687"/>
      <c r="Y304" s="1661"/>
      <c r="Z304" s="1661"/>
      <c r="AA304" s="1661"/>
      <c r="AB304" s="1661"/>
      <c r="AC304" s="1661"/>
      <c r="AD304" s="1661"/>
      <c r="AE304" s="1662"/>
      <c r="AF304" s="33" t="s">
        <v>3</v>
      </c>
      <c r="AG304" s="738" t="str">
        <f>IF(OR($L$13="金の認定【新規】",$L$13="金の認定【３年ごとの更新】"),"取組無し / 添付資料（取組のわかる資料）無し　（初回/3年ごと更新時のみ　※添付資料無しは採点対象外）","取組無し")</f>
        <v>取組無し</v>
      </c>
      <c r="AH304" s="799"/>
      <c r="AI304" s="775"/>
      <c r="AJ304" s="740"/>
      <c r="AK304" s="740"/>
      <c r="AL304" s="740"/>
      <c r="AM304" s="740"/>
      <c r="AN304" s="492"/>
      <c r="AO304" s="1682"/>
      <c r="AP304" s="35" t="s">
        <v>3</v>
      </c>
      <c r="AQ304" s="776" t="str">
        <f>IF(OR($L$13="金の認定【新規】",$L$13="金の認定【３年ごとの更新】"),"取組無し / 添付資料（取組のわかる資料）無し　（初回/3年ごと更新時のみ　※添付資料無しは採点対象外）","取組無し")</f>
        <v>取組無し</v>
      </c>
      <c r="AR304" s="799"/>
      <c r="AS304" s="775"/>
      <c r="AT304" s="775"/>
      <c r="AU304" s="740"/>
      <c r="AV304" s="740"/>
      <c r="AW304" s="740"/>
      <c r="AX304" s="741"/>
      <c r="AY304" s="498"/>
      <c r="AZ304" s="1398">
        <f>U319</f>
        <v>5</v>
      </c>
      <c r="BA304" s="1398">
        <f>IF($X$19="□","",AM319)</f>
        <v>5</v>
      </c>
      <c r="BB304" s="1398" t="str">
        <f>IF($AO$19="□","",AX319)</f>
        <v>-</v>
      </c>
      <c r="BC304" s="1388"/>
      <c r="BD304" s="1261"/>
      <c r="BE304" s="1261"/>
      <c r="BF304" s="1261"/>
      <c r="BG304" s="1261"/>
      <c r="BH304" s="1263"/>
    </row>
    <row r="305" spans="2:60" ht="19.5" customHeight="1">
      <c r="B305" s="1272"/>
      <c r="C305" s="1699"/>
      <c r="D305" s="1661"/>
      <c r="E305" s="1661"/>
      <c r="F305" s="1661"/>
      <c r="G305" s="1661"/>
      <c r="H305" s="1661"/>
      <c r="I305" s="1661"/>
      <c r="J305" s="1662"/>
      <c r="K305" s="511" t="s">
        <v>661</v>
      </c>
      <c r="L305" s="512"/>
      <c r="M305" s="512"/>
      <c r="O305" s="582"/>
      <c r="P305" s="582"/>
      <c r="Q305" s="582"/>
      <c r="R305" s="582"/>
      <c r="S305" s="582"/>
      <c r="T305" s="1548"/>
      <c r="U305" s="1548"/>
      <c r="V305" s="678"/>
      <c r="W305" s="492"/>
      <c r="X305" s="1687"/>
      <c r="Y305" s="1661"/>
      <c r="Z305" s="1661"/>
      <c r="AA305" s="1661"/>
      <c r="AB305" s="1661"/>
      <c r="AC305" s="1661"/>
      <c r="AD305" s="1661"/>
      <c r="AE305" s="1662"/>
      <c r="AF305" s="511" t="s">
        <v>661</v>
      </c>
      <c r="AG305" s="512"/>
      <c r="AH305" s="512"/>
      <c r="AI305" s="379"/>
      <c r="AJ305" s="582"/>
      <c r="AK305" s="582"/>
      <c r="AL305" s="582"/>
      <c r="AM305" s="582"/>
      <c r="AN305" s="492"/>
      <c r="AO305" s="1682"/>
      <c r="AP305" s="1409" t="s">
        <v>21</v>
      </c>
      <c r="AQ305" s="1409"/>
      <c r="AR305" s="1409"/>
      <c r="AS305" s="379"/>
      <c r="AT305" s="379"/>
      <c r="AU305" s="582"/>
      <c r="AV305" s="582"/>
      <c r="AW305" s="582"/>
      <c r="AX305" s="678"/>
      <c r="AY305" s="498"/>
      <c r="AZ305" s="1398"/>
      <c r="BA305" s="1398"/>
      <c r="BB305" s="1398"/>
      <c r="BC305" s="1388"/>
      <c r="BD305" s="1261"/>
      <c r="BE305" s="1261"/>
      <c r="BF305" s="1261"/>
      <c r="BG305" s="1261"/>
      <c r="BH305" s="1263"/>
    </row>
    <row r="306" spans="2:60" ht="19.5" customHeight="1">
      <c r="B306" s="1272"/>
      <c r="C306" s="1699"/>
      <c r="D306" s="1661"/>
      <c r="E306" s="1661"/>
      <c r="F306" s="1661"/>
      <c r="G306" s="1661"/>
      <c r="H306" s="1661"/>
      <c r="I306" s="1661"/>
      <c r="J306" s="1662"/>
      <c r="K306" s="1663" t="s">
        <v>2</v>
      </c>
      <c r="L306" s="1068" t="s">
        <v>419</v>
      </c>
      <c r="M306" s="512"/>
      <c r="O306" s="582"/>
      <c r="P306" s="582"/>
      <c r="Q306" s="582"/>
      <c r="R306" s="1014"/>
      <c r="S306" s="1333" t="s">
        <v>649</v>
      </c>
      <c r="T306" s="1334"/>
      <c r="U306" s="1334"/>
      <c r="V306" s="1335"/>
      <c r="W306" s="492">
        <f>IF(K306="☑",1,0)</f>
        <v>1</v>
      </c>
      <c r="X306" s="1687"/>
      <c r="Y306" s="1661"/>
      <c r="Z306" s="1661"/>
      <c r="AA306" s="1661"/>
      <c r="AB306" s="1661"/>
      <c r="AC306" s="1661"/>
      <c r="AD306" s="1661"/>
      <c r="AE306" s="1662"/>
      <c r="AF306" s="1663" t="s">
        <v>3</v>
      </c>
      <c r="AG306" s="1068" t="s">
        <v>419</v>
      </c>
      <c r="AH306" s="512"/>
      <c r="AI306" s="379"/>
      <c r="AJ306" s="582"/>
      <c r="AK306" s="582"/>
      <c r="AL306" s="582"/>
      <c r="AM306" s="1014"/>
      <c r="AN306" s="492">
        <f>IF(AF306="☑",1,0)</f>
        <v>0</v>
      </c>
      <c r="AO306" s="1682"/>
      <c r="AP306" s="1690" t="s">
        <v>3</v>
      </c>
      <c r="AQ306" s="1068" t="s">
        <v>419</v>
      </c>
      <c r="AR306" s="512"/>
      <c r="AS306" s="379"/>
      <c r="AT306" s="379"/>
      <c r="AU306" s="582"/>
      <c r="AV306" s="582"/>
      <c r="AW306" s="582"/>
      <c r="AX306" s="821"/>
      <c r="AY306" s="498">
        <f>IF(AP306="☑",1,0)</f>
        <v>0</v>
      </c>
      <c r="AZ306" s="1398"/>
      <c r="BA306" s="1398"/>
      <c r="BB306" s="1398"/>
      <c r="BC306" s="1388"/>
      <c r="BD306" s="1261"/>
      <c r="BE306" s="1261"/>
      <c r="BF306" s="1261"/>
      <c r="BG306" s="1261"/>
      <c r="BH306" s="1263"/>
    </row>
    <row r="307" spans="2:60" ht="19.5" customHeight="1">
      <c r="B307" s="1272"/>
      <c r="C307" s="1699"/>
      <c r="D307" s="1661"/>
      <c r="E307" s="1661"/>
      <c r="F307" s="1661"/>
      <c r="G307" s="1661"/>
      <c r="H307" s="1661"/>
      <c r="I307" s="1661"/>
      <c r="J307" s="1662"/>
      <c r="K307" s="1664"/>
      <c r="L307" s="1070" t="s">
        <v>420</v>
      </c>
      <c r="O307" s="582"/>
      <c r="P307" s="582"/>
      <c r="Q307" s="582"/>
      <c r="R307" s="809"/>
      <c r="S307" s="582"/>
      <c r="T307" s="1684"/>
      <c r="U307" s="1685"/>
      <c r="V307" s="678"/>
      <c r="W307" s="614"/>
      <c r="X307" s="1687"/>
      <c r="Y307" s="1661"/>
      <c r="Z307" s="1661"/>
      <c r="AA307" s="1661"/>
      <c r="AB307" s="1661"/>
      <c r="AC307" s="1661"/>
      <c r="AD307" s="1661"/>
      <c r="AE307" s="1662"/>
      <c r="AF307" s="1664"/>
      <c r="AG307" s="1070" t="s">
        <v>420</v>
      </c>
      <c r="AH307" s="379"/>
      <c r="AI307" s="379"/>
      <c r="AJ307" s="582"/>
      <c r="AK307" s="582"/>
      <c r="AL307" s="582"/>
      <c r="AM307" s="809"/>
      <c r="AN307" s="614"/>
      <c r="AO307" s="1682"/>
      <c r="AP307" s="1300"/>
      <c r="AQ307" s="1070" t="s">
        <v>420</v>
      </c>
      <c r="AR307" s="379"/>
      <c r="AS307" s="379"/>
      <c r="AT307" s="379"/>
      <c r="AU307" s="582"/>
      <c r="AV307" s="582"/>
      <c r="AW307" s="582"/>
      <c r="AX307" s="821"/>
      <c r="AY307" s="892"/>
      <c r="AZ307" s="1398"/>
      <c r="BA307" s="1398"/>
      <c r="BB307" s="1398"/>
      <c r="BC307" s="1388"/>
      <c r="BD307" s="1261"/>
      <c r="BE307" s="1261"/>
      <c r="BF307" s="1261"/>
      <c r="BG307" s="1261"/>
      <c r="BH307" s="1263"/>
    </row>
    <row r="308" spans="2:60" ht="18" customHeight="1">
      <c r="B308" s="1272"/>
      <c r="C308" s="1699"/>
      <c r="D308" s="1661"/>
      <c r="E308" s="1661"/>
      <c r="F308" s="1661"/>
      <c r="G308" s="1661"/>
      <c r="H308" s="1661"/>
      <c r="I308" s="1661"/>
      <c r="J308" s="1662"/>
      <c r="K308" s="746"/>
      <c r="L308" s="1071"/>
      <c r="M308" s="966" t="s">
        <v>421</v>
      </c>
      <c r="N308" s="1656"/>
      <c r="O308" s="1675"/>
      <c r="P308" s="1676"/>
      <c r="Q308" s="582"/>
      <c r="R308" s="809"/>
      <c r="S308" s="582"/>
      <c r="T308" s="1624"/>
      <c r="U308" s="1436"/>
      <c r="V308" s="678"/>
      <c r="W308" s="808"/>
      <c r="X308" s="1687"/>
      <c r="Y308" s="1661"/>
      <c r="Z308" s="1661"/>
      <c r="AA308" s="1661"/>
      <c r="AB308" s="1661"/>
      <c r="AC308" s="1661"/>
      <c r="AD308" s="1661"/>
      <c r="AE308" s="1662"/>
      <c r="AF308" s="746"/>
      <c r="AG308" s="1071"/>
      <c r="AH308" s="966" t="s">
        <v>421</v>
      </c>
      <c r="AI308" s="1656"/>
      <c r="AJ308" s="1675"/>
      <c r="AK308" s="1676"/>
      <c r="AL308" s="582"/>
      <c r="AM308" s="809"/>
      <c r="AN308" s="808"/>
      <c r="AO308" s="1682"/>
      <c r="AP308" s="891"/>
      <c r="AQ308" s="1071"/>
      <c r="AR308" s="966" t="s">
        <v>421</v>
      </c>
      <c r="AS308" s="1656"/>
      <c r="AT308" s="1656"/>
      <c r="AU308" s="1675"/>
      <c r="AV308" s="1676"/>
      <c r="AW308" s="582"/>
      <c r="AX308" s="821"/>
      <c r="AY308" s="1013"/>
      <c r="AZ308" s="1398"/>
      <c r="BA308" s="1398"/>
      <c r="BB308" s="1398"/>
      <c r="BC308" s="1388"/>
      <c r="BD308" s="1261"/>
      <c r="BE308" s="1261"/>
      <c r="BF308" s="1261"/>
      <c r="BG308" s="1261"/>
      <c r="BH308" s="1263"/>
    </row>
    <row r="309" spans="2:60" ht="19.5" customHeight="1">
      <c r="B309" s="1272"/>
      <c r="C309" s="1699"/>
      <c r="D309" s="924"/>
      <c r="E309" s="1455" t="s">
        <v>311</v>
      </c>
      <c r="F309" s="1709"/>
      <c r="G309" s="1709"/>
      <c r="H309" s="1709"/>
      <c r="I309" s="1710"/>
      <c r="J309" s="634"/>
      <c r="K309" s="20" t="s">
        <v>2</v>
      </c>
      <c r="L309" s="1072" t="s">
        <v>422</v>
      </c>
      <c r="M309" s="512"/>
      <c r="N309" s="575"/>
      <c r="O309" s="575"/>
      <c r="P309" s="575"/>
      <c r="Q309" s="575"/>
      <c r="R309" s="809"/>
      <c r="S309" s="575"/>
      <c r="T309" s="1624"/>
      <c r="U309" s="1436"/>
      <c r="V309" s="606"/>
      <c r="W309" s="492">
        <f>IF(K309="☑",1,0)</f>
        <v>1</v>
      </c>
      <c r="X309" s="1687"/>
      <c r="Y309" s="924"/>
      <c r="Z309" s="1455" t="s">
        <v>311</v>
      </c>
      <c r="AA309" s="1709"/>
      <c r="AB309" s="1709"/>
      <c r="AC309" s="1709"/>
      <c r="AD309" s="1710"/>
      <c r="AE309" s="634"/>
      <c r="AF309" s="20" t="s">
        <v>3</v>
      </c>
      <c r="AG309" s="1072" t="s">
        <v>422</v>
      </c>
      <c r="AH309" s="512"/>
      <c r="AI309" s="575"/>
      <c r="AJ309" s="575"/>
      <c r="AK309" s="575"/>
      <c r="AL309" s="575"/>
      <c r="AM309" s="809"/>
      <c r="AN309" s="492">
        <f>IF(AF309="☑",1,0)</f>
        <v>0</v>
      </c>
      <c r="AO309" s="1682"/>
      <c r="AP309" s="1069" t="s">
        <v>3</v>
      </c>
      <c r="AQ309" s="1072" t="s">
        <v>422</v>
      </c>
      <c r="AR309" s="512"/>
      <c r="AS309" s="575"/>
      <c r="AT309" s="575"/>
      <c r="AU309" s="575"/>
      <c r="AV309" s="575"/>
      <c r="AW309" s="575"/>
      <c r="AX309" s="821"/>
      <c r="AY309" s="498">
        <f>IF(AP309="☑",1,0)</f>
        <v>0</v>
      </c>
      <c r="AZ309" s="1398"/>
      <c r="BA309" s="1398"/>
      <c r="BB309" s="1398"/>
      <c r="BC309" s="1388"/>
      <c r="BD309" s="1261"/>
      <c r="BE309" s="1261"/>
      <c r="BF309" s="1261"/>
      <c r="BG309" s="1261"/>
      <c r="BH309" s="1263"/>
    </row>
    <row r="310" spans="2:60" ht="15.75" customHeight="1">
      <c r="B310" s="1272"/>
      <c r="C310" s="1699"/>
      <c r="D310" s="646"/>
      <c r="E310" s="1711"/>
      <c r="F310" s="1530"/>
      <c r="G310" s="1530"/>
      <c r="H310" s="1530"/>
      <c r="I310" s="1712"/>
      <c r="J310" s="646"/>
      <c r="K310" s="746"/>
      <c r="L310" s="911" t="s">
        <v>423</v>
      </c>
      <c r="M310" s="1006"/>
      <c r="N310" s="1007"/>
      <c r="O310" s="1007"/>
      <c r="P310" s="575"/>
      <c r="Q310" s="575"/>
      <c r="R310" s="809"/>
      <c r="S310" s="575"/>
      <c r="T310" s="1624"/>
      <c r="U310" s="1436"/>
      <c r="V310" s="606"/>
      <c r="W310" s="808"/>
      <c r="X310" s="1687"/>
      <c r="Y310" s="646"/>
      <c r="Z310" s="1711"/>
      <c r="AA310" s="1530"/>
      <c r="AB310" s="1530"/>
      <c r="AC310" s="1530"/>
      <c r="AD310" s="1712"/>
      <c r="AE310" s="646"/>
      <c r="AF310" s="746"/>
      <c r="AG310" s="911" t="s">
        <v>423</v>
      </c>
      <c r="AH310" s="1006"/>
      <c r="AI310" s="1007"/>
      <c r="AJ310" s="1007"/>
      <c r="AK310" s="575"/>
      <c r="AL310" s="575"/>
      <c r="AM310" s="809"/>
      <c r="AN310" s="808"/>
      <c r="AO310" s="1682"/>
      <c r="AP310" s="891"/>
      <c r="AQ310" s="911" t="s">
        <v>423</v>
      </c>
      <c r="AR310" s="1006"/>
      <c r="AS310" s="1007"/>
      <c r="AT310" s="1007"/>
      <c r="AU310" s="1007"/>
      <c r="AV310" s="575"/>
      <c r="AW310" s="575"/>
      <c r="AX310" s="821"/>
      <c r="AY310" s="1013"/>
      <c r="AZ310" s="1398"/>
      <c r="BA310" s="1398"/>
      <c r="BB310" s="1398"/>
      <c r="BC310" s="1388"/>
      <c r="BD310" s="1261"/>
      <c r="BE310" s="1261"/>
      <c r="BF310" s="1261"/>
      <c r="BG310" s="1261"/>
      <c r="BH310" s="1263"/>
    </row>
    <row r="311" spans="2:60" ht="15.6" customHeight="1">
      <c r="B311" s="1272"/>
      <c r="C311" s="1699"/>
      <c r="D311" s="646"/>
      <c r="E311" s="1562"/>
      <c r="F311" s="1563"/>
      <c r="G311" s="1563"/>
      <c r="H311" s="1563"/>
      <c r="I311" s="1564"/>
      <c r="J311" s="646"/>
      <c r="K311" s="746"/>
      <c r="L311" s="917" t="s">
        <v>3</v>
      </c>
      <c r="M311" s="911" t="s">
        <v>360</v>
      </c>
      <c r="N311" s="918"/>
      <c r="O311" s="918"/>
      <c r="P311" s="918"/>
      <c r="Q311" s="575"/>
      <c r="R311" s="809"/>
      <c r="S311" s="575"/>
      <c r="T311" s="1624"/>
      <c r="U311" s="1436"/>
      <c r="V311" s="606"/>
      <c r="W311" s="492"/>
      <c r="X311" s="1687"/>
      <c r="Y311" s="646"/>
      <c r="Z311" s="1562"/>
      <c r="AA311" s="1563"/>
      <c r="AB311" s="1563"/>
      <c r="AC311" s="1563"/>
      <c r="AD311" s="1564"/>
      <c r="AE311" s="646"/>
      <c r="AF311" s="746"/>
      <c r="AG311" s="917" t="s">
        <v>3</v>
      </c>
      <c r="AH311" s="911" t="s">
        <v>360</v>
      </c>
      <c r="AI311" s="918"/>
      <c r="AJ311" s="918"/>
      <c r="AK311" s="918"/>
      <c r="AL311" s="575"/>
      <c r="AM311" s="809"/>
      <c r="AN311" s="492"/>
      <c r="AO311" s="1682"/>
      <c r="AP311" s="891"/>
      <c r="AQ311" s="917" t="s">
        <v>3</v>
      </c>
      <c r="AR311" s="911" t="s">
        <v>360</v>
      </c>
      <c r="AS311" s="918"/>
      <c r="AT311" s="918"/>
      <c r="AU311" s="918"/>
      <c r="AV311" s="918"/>
      <c r="AW311" s="575"/>
      <c r="AX311" s="821"/>
      <c r="AY311" s="498"/>
      <c r="AZ311" s="1398"/>
      <c r="BA311" s="1398"/>
      <c r="BB311" s="1398"/>
      <c r="BC311" s="1388"/>
      <c r="BD311" s="1261"/>
      <c r="BE311" s="1261"/>
      <c r="BF311" s="1261"/>
      <c r="BG311" s="1261"/>
      <c r="BH311" s="1263"/>
    </row>
    <row r="312" spans="2:60" ht="15.75" customHeight="1">
      <c r="B312" s="1272"/>
      <c r="C312" s="1699"/>
      <c r="D312" s="646"/>
      <c r="E312" s="1598" t="s">
        <v>34</v>
      </c>
      <c r="F312" s="1713"/>
      <c r="G312" s="1713"/>
      <c r="H312" s="1713"/>
      <c r="I312" s="1714"/>
      <c r="J312" s="646"/>
      <c r="K312" s="746"/>
      <c r="L312" s="917" t="s">
        <v>3</v>
      </c>
      <c r="M312" s="922" t="s">
        <v>471</v>
      </c>
      <c r="N312" s="1009"/>
      <c r="O312" s="1009"/>
      <c r="P312" s="1073"/>
      <c r="Q312" s="575"/>
      <c r="R312" s="809"/>
      <c r="S312" s="575"/>
      <c r="T312" s="1624"/>
      <c r="U312" s="1436"/>
      <c r="V312" s="606"/>
      <c r="W312" s="492"/>
      <c r="X312" s="1687"/>
      <c r="Y312" s="646"/>
      <c r="Z312" s="1598" t="s">
        <v>34</v>
      </c>
      <c r="AA312" s="1713"/>
      <c r="AB312" s="1713"/>
      <c r="AC312" s="1713"/>
      <c r="AD312" s="1714"/>
      <c r="AE312" s="646"/>
      <c r="AF312" s="746"/>
      <c r="AG312" s="917" t="s">
        <v>3</v>
      </c>
      <c r="AH312" s="922" t="s">
        <v>471</v>
      </c>
      <c r="AI312" s="1009"/>
      <c r="AJ312" s="1009"/>
      <c r="AK312" s="1073"/>
      <c r="AL312" s="575"/>
      <c r="AM312" s="809"/>
      <c r="AN312" s="492"/>
      <c r="AO312" s="1682"/>
      <c r="AP312" s="891"/>
      <c r="AQ312" s="917" t="s">
        <v>3</v>
      </c>
      <c r="AR312" s="922" t="s">
        <v>471</v>
      </c>
      <c r="AS312" s="1009"/>
      <c r="AT312" s="1009"/>
      <c r="AU312" s="1009"/>
      <c r="AV312" s="1073"/>
      <c r="AW312" s="575"/>
      <c r="AX312" s="821"/>
      <c r="AY312" s="822"/>
      <c r="AZ312" s="1398"/>
      <c r="BA312" s="1398"/>
      <c r="BB312" s="1398"/>
      <c r="BC312" s="1388"/>
      <c r="BD312" s="1261"/>
      <c r="BE312" s="1261"/>
      <c r="BF312" s="1261"/>
      <c r="BG312" s="1261"/>
      <c r="BH312" s="1263"/>
    </row>
    <row r="313" spans="2:60" ht="15.75" customHeight="1">
      <c r="B313" s="1272"/>
      <c r="C313" s="1699"/>
      <c r="D313" s="959"/>
      <c r="E313" s="1578"/>
      <c r="F313" s="1472"/>
      <c r="G313" s="1472"/>
      <c r="H313" s="1472"/>
      <c r="I313" s="1579"/>
      <c r="J313" s="646"/>
      <c r="K313" s="746"/>
      <c r="L313" s="917" t="s">
        <v>3</v>
      </c>
      <c r="M313" s="932" t="s">
        <v>457</v>
      </c>
      <c r="N313" s="932"/>
      <c r="O313" s="978"/>
      <c r="P313" s="918"/>
      <c r="Q313" s="602"/>
      <c r="R313" s="809"/>
      <c r="S313" s="602"/>
      <c r="T313" s="1624"/>
      <c r="U313" s="1436"/>
      <c r="V313" s="606"/>
      <c r="W313" s="639"/>
      <c r="X313" s="1687"/>
      <c r="Y313" s="959"/>
      <c r="Z313" s="1578"/>
      <c r="AA313" s="1472"/>
      <c r="AB313" s="1472"/>
      <c r="AC313" s="1472"/>
      <c r="AD313" s="1579"/>
      <c r="AE313" s="646"/>
      <c r="AF313" s="746"/>
      <c r="AG313" s="917" t="s">
        <v>3</v>
      </c>
      <c r="AH313" s="932" t="s">
        <v>457</v>
      </c>
      <c r="AI313" s="932"/>
      <c r="AJ313" s="978"/>
      <c r="AK313" s="918"/>
      <c r="AL313" s="602"/>
      <c r="AM313" s="809"/>
      <c r="AN313" s="639"/>
      <c r="AO313" s="1682"/>
      <c r="AP313" s="891"/>
      <c r="AQ313" s="917" t="s">
        <v>3</v>
      </c>
      <c r="AR313" s="932" t="s">
        <v>457</v>
      </c>
      <c r="AS313" s="932"/>
      <c r="AT313" s="932"/>
      <c r="AU313" s="978"/>
      <c r="AV313" s="918"/>
      <c r="AW313" s="602"/>
      <c r="AX313" s="821"/>
      <c r="AY313" s="1015"/>
      <c r="AZ313" s="1398"/>
      <c r="BA313" s="1398"/>
      <c r="BB313" s="1398"/>
      <c r="BC313" s="1388"/>
      <c r="BD313" s="1261"/>
      <c r="BE313" s="1261"/>
      <c r="BF313" s="1261"/>
      <c r="BG313" s="1261"/>
      <c r="BH313" s="1263"/>
    </row>
    <row r="314" spans="2:60" ht="15.75" customHeight="1">
      <c r="B314" s="1272"/>
      <c r="C314" s="1699"/>
      <c r="D314" s="977"/>
      <c r="E314" s="1578"/>
      <c r="F314" s="1472"/>
      <c r="G314" s="1472"/>
      <c r="H314" s="1472"/>
      <c r="I314" s="1579"/>
      <c r="J314" s="646"/>
      <c r="K314" s="685"/>
      <c r="L314" s="917" t="s">
        <v>3</v>
      </c>
      <c r="M314" s="922" t="s">
        <v>456</v>
      </c>
      <c r="N314" s="1654"/>
      <c r="O314" s="1655"/>
      <c r="P314" s="1655"/>
      <c r="Q314" s="377"/>
      <c r="R314" s="809"/>
      <c r="S314" s="377"/>
      <c r="T314" s="1624"/>
      <c r="U314" s="1436"/>
      <c r="V314" s="606"/>
      <c r="W314" s="492"/>
      <c r="X314" s="1687"/>
      <c r="Y314" s="977"/>
      <c r="Z314" s="1578"/>
      <c r="AA314" s="1472"/>
      <c r="AB314" s="1472"/>
      <c r="AC314" s="1472"/>
      <c r="AD314" s="1579"/>
      <c r="AE314" s="646"/>
      <c r="AF314" s="685"/>
      <c r="AG314" s="917" t="s">
        <v>3</v>
      </c>
      <c r="AH314" s="922" t="s">
        <v>456</v>
      </c>
      <c r="AI314" s="1654"/>
      <c r="AJ314" s="1655"/>
      <c r="AK314" s="1655"/>
      <c r="AL314" s="377"/>
      <c r="AM314" s="809"/>
      <c r="AN314" s="492"/>
      <c r="AO314" s="1682"/>
      <c r="AP314" s="1074"/>
      <c r="AQ314" s="917" t="s">
        <v>3</v>
      </c>
      <c r="AR314" s="922" t="s">
        <v>456</v>
      </c>
      <c r="AS314" s="1654"/>
      <c r="AT314" s="1654"/>
      <c r="AU314" s="1655"/>
      <c r="AV314" s="1655"/>
      <c r="AW314" s="377"/>
      <c r="AX314" s="821"/>
      <c r="AY314" s="745"/>
      <c r="AZ314" s="1398"/>
      <c r="BA314" s="1398"/>
      <c r="BB314" s="1398"/>
      <c r="BC314" s="1388"/>
      <c r="BD314" s="1261"/>
      <c r="BE314" s="1261"/>
      <c r="BF314" s="1261"/>
      <c r="BG314" s="1261"/>
      <c r="BH314" s="1263"/>
    </row>
    <row r="315" spans="2:60" ht="19.5" customHeight="1">
      <c r="B315" s="1272"/>
      <c r="C315" s="1699"/>
      <c r="D315" s="645"/>
      <c r="E315" s="1635" t="s">
        <v>35</v>
      </c>
      <c r="F315" s="1636"/>
      <c r="G315" s="1636"/>
      <c r="H315" s="1636"/>
      <c r="I315" s="1637"/>
      <c r="J315" s="646"/>
      <c r="K315" s="20" t="s">
        <v>2</v>
      </c>
      <c r="L315" s="1072" t="s">
        <v>424</v>
      </c>
      <c r="M315" s="512"/>
      <c r="N315" s="632"/>
      <c r="O315" s="377"/>
      <c r="P315" s="575"/>
      <c r="Q315" s="575"/>
      <c r="R315" s="834"/>
      <c r="S315" s="575"/>
      <c r="T315" s="1634"/>
      <c r="U315" s="1277"/>
      <c r="V315" s="606"/>
      <c r="W315" s="492">
        <f>IF(K315="☑",1,0)</f>
        <v>1</v>
      </c>
      <c r="X315" s="1687"/>
      <c r="Y315" s="645"/>
      <c r="Z315" s="1635" t="s">
        <v>35</v>
      </c>
      <c r="AA315" s="1636"/>
      <c r="AB315" s="1636"/>
      <c r="AC315" s="1636"/>
      <c r="AD315" s="1637"/>
      <c r="AE315" s="646"/>
      <c r="AF315" s="20" t="s">
        <v>3</v>
      </c>
      <c r="AG315" s="1072" t="s">
        <v>424</v>
      </c>
      <c r="AH315" s="512"/>
      <c r="AI315" s="632"/>
      <c r="AJ315" s="377"/>
      <c r="AK315" s="575"/>
      <c r="AL315" s="575"/>
      <c r="AM315" s="834"/>
      <c r="AN315" s="492">
        <f>IF(AF315="☑",1,0)</f>
        <v>0</v>
      </c>
      <c r="AO315" s="1682"/>
      <c r="AP315" s="1069" t="s">
        <v>3</v>
      </c>
      <c r="AQ315" s="1072" t="s">
        <v>424</v>
      </c>
      <c r="AR315" s="512"/>
      <c r="AS315" s="632"/>
      <c r="AT315" s="632"/>
      <c r="AU315" s="377"/>
      <c r="AV315" s="575"/>
      <c r="AW315" s="575"/>
      <c r="AX315" s="606"/>
      <c r="AY315" s="498">
        <f>IF(AP315="☑",1,0)</f>
        <v>0</v>
      </c>
      <c r="AZ315" s="1398"/>
      <c r="BA315" s="1398"/>
      <c r="BB315" s="1398"/>
      <c r="BC315" s="1388"/>
      <c r="BD315" s="1261"/>
      <c r="BE315" s="1261"/>
      <c r="BF315" s="1261"/>
      <c r="BG315" s="1261"/>
      <c r="BH315" s="1263"/>
    </row>
    <row r="316" spans="2:60" ht="15.95" customHeight="1">
      <c r="B316" s="1272"/>
      <c r="C316" s="1699"/>
      <c r="D316" s="980"/>
      <c r="E316" s="1638"/>
      <c r="F316" s="1530"/>
      <c r="G316" s="1530"/>
      <c r="H316" s="1530"/>
      <c r="I316" s="1639"/>
      <c r="J316" s="646"/>
      <c r="K316" s="530"/>
      <c r="L316" s="1075" t="s">
        <v>425</v>
      </c>
      <c r="M316" s="533"/>
      <c r="N316" s="531"/>
      <c r="O316" s="575"/>
      <c r="P316" s="1018"/>
      <c r="Q316" s="575"/>
      <c r="R316" s="834"/>
      <c r="S316" s="575"/>
      <c r="T316" s="1624"/>
      <c r="U316" s="1436"/>
      <c r="V316" s="606"/>
      <c r="W316" s="639"/>
      <c r="X316" s="1687"/>
      <c r="Y316" s="980"/>
      <c r="Z316" s="1638"/>
      <c r="AA316" s="1530"/>
      <c r="AB316" s="1530"/>
      <c r="AC316" s="1530"/>
      <c r="AD316" s="1639"/>
      <c r="AE316" s="646"/>
      <c r="AF316" s="530"/>
      <c r="AG316" s="1075" t="s">
        <v>425</v>
      </c>
      <c r="AH316" s="533"/>
      <c r="AI316" s="531"/>
      <c r="AJ316" s="575"/>
      <c r="AK316" s="1018"/>
      <c r="AL316" s="575"/>
      <c r="AM316" s="834"/>
      <c r="AN316" s="639"/>
      <c r="AO316" s="1682"/>
      <c r="AP316" s="531"/>
      <c r="AQ316" s="1075" t="s">
        <v>425</v>
      </c>
      <c r="AR316" s="533"/>
      <c r="AS316" s="531"/>
      <c r="AT316" s="531"/>
      <c r="AU316" s="575"/>
      <c r="AV316" s="1018"/>
      <c r="AW316" s="575"/>
      <c r="AX316" s="606"/>
      <c r="AY316" s="1015"/>
      <c r="AZ316" s="1398"/>
      <c r="BA316" s="1398"/>
      <c r="BB316" s="1398"/>
      <c r="BC316" s="1388"/>
      <c r="BD316" s="1261"/>
      <c r="BE316" s="1261"/>
      <c r="BF316" s="1261"/>
      <c r="BG316" s="1261"/>
      <c r="BH316" s="1263"/>
    </row>
    <row r="317" spans="2:60" ht="9.6" customHeight="1">
      <c r="B317" s="1272"/>
      <c r="C317" s="1699"/>
      <c r="D317" s="980"/>
      <c r="E317" s="1640"/>
      <c r="F317" s="1641"/>
      <c r="G317" s="1641"/>
      <c r="H317" s="1641"/>
      <c r="I317" s="1642"/>
      <c r="J317" s="646"/>
      <c r="K317" s="530"/>
      <c r="L317" s="970"/>
      <c r="M317" s="533"/>
      <c r="N317" s="531"/>
      <c r="O317" s="575"/>
      <c r="P317" s="1018"/>
      <c r="Q317" s="575"/>
      <c r="R317" s="575"/>
      <c r="S317" s="575"/>
      <c r="T317" s="1076"/>
      <c r="U317" s="1077"/>
      <c r="V317" s="606"/>
      <c r="W317" s="639"/>
      <c r="X317" s="1687"/>
      <c r="Y317" s="980"/>
      <c r="Z317" s="1640"/>
      <c r="AA317" s="1641"/>
      <c r="AB317" s="1641"/>
      <c r="AC317" s="1641"/>
      <c r="AD317" s="1642"/>
      <c r="AE317" s="646"/>
      <c r="AF317" s="530"/>
      <c r="AG317" s="970"/>
      <c r="AH317" s="533"/>
      <c r="AI317" s="531"/>
      <c r="AJ317" s="575"/>
      <c r="AK317" s="1018"/>
      <c r="AL317" s="575"/>
      <c r="AM317" s="575"/>
      <c r="AN317" s="639"/>
      <c r="AO317" s="1682"/>
      <c r="AP317" s="531"/>
      <c r="AQ317" s="970"/>
      <c r="AR317" s="533"/>
      <c r="AS317" s="531"/>
      <c r="AT317" s="531"/>
      <c r="AU317" s="575"/>
      <c r="AV317" s="1018"/>
      <c r="AW317" s="575"/>
      <c r="AX317" s="606"/>
      <c r="AY317" s="1015"/>
      <c r="AZ317" s="1398"/>
      <c r="BA317" s="1398"/>
      <c r="BB317" s="1398"/>
      <c r="BC317" s="1388"/>
      <c r="BD317" s="1261"/>
      <c r="BE317" s="1261"/>
      <c r="BF317" s="1261"/>
      <c r="BG317" s="1261"/>
      <c r="BH317" s="1263"/>
    </row>
    <row r="318" spans="2:60" ht="19.5" customHeight="1">
      <c r="B318" s="1272"/>
      <c r="C318" s="1699"/>
      <c r="D318" s="490"/>
      <c r="E318" s="1027"/>
      <c r="F318" s="1027"/>
      <c r="G318" s="1027"/>
      <c r="H318" s="1027"/>
      <c r="I318" s="1027"/>
      <c r="J318" s="490"/>
      <c r="K318" s="647" t="s">
        <v>22</v>
      </c>
      <c r="L318" s="1010"/>
      <c r="M318" s="532"/>
      <c r="N318" s="533"/>
      <c r="O318" s="531"/>
      <c r="P318" s="534"/>
      <c r="Q318" s="534"/>
      <c r="R318" s="534"/>
      <c r="S318" s="534"/>
      <c r="T318" s="534"/>
      <c r="U318" s="534"/>
      <c r="V318" s="535" t="str">
        <f>IF(ISNUMBER(U319),"","該当する取組状況等を選択してください")</f>
        <v/>
      </c>
      <c r="W318" s="747"/>
      <c r="X318" s="1687"/>
      <c r="Y318" s="490"/>
      <c r="Z318" s="1027"/>
      <c r="AA318" s="1027"/>
      <c r="AB318" s="1027"/>
      <c r="AC318" s="1027"/>
      <c r="AD318" s="1027"/>
      <c r="AE318" s="490"/>
      <c r="AF318" s="647" t="s">
        <v>22</v>
      </c>
      <c r="AG318" s="1010"/>
      <c r="AH318" s="532"/>
      <c r="AI318" s="533"/>
      <c r="AJ318" s="531"/>
      <c r="AK318" s="534"/>
      <c r="AL318" s="534"/>
      <c r="AM318" s="535" t="str">
        <f>IF(ISNUMBER(AM319),"","該当する取組状況等を選択してください")</f>
        <v/>
      </c>
      <c r="AN318" s="747"/>
      <c r="AO318" s="1682"/>
      <c r="AP318" s="648" t="s">
        <v>22</v>
      </c>
      <c r="AQ318" s="1010"/>
      <c r="AR318" s="532"/>
      <c r="AS318" s="533"/>
      <c r="AT318" s="533"/>
      <c r="AU318" s="531"/>
      <c r="AV318" s="534"/>
      <c r="AW318" s="534"/>
      <c r="AX318" s="535" t="str">
        <f>IF(ISNUMBER(AX319),"","該当する取組状況等を選択してください")</f>
        <v>該当する取組状況等を選択してください</v>
      </c>
      <c r="AY318" s="761"/>
      <c r="AZ318" s="1398"/>
      <c r="BA318" s="1398"/>
      <c r="BB318" s="1398"/>
      <c r="BC318" s="1388"/>
      <c r="BD318" s="1261"/>
      <c r="BE318" s="1261"/>
      <c r="BF318" s="1261"/>
      <c r="BG318" s="1261"/>
      <c r="BH318" s="1263"/>
    </row>
    <row r="319" spans="2:60" ht="40.5" customHeight="1">
      <c r="B319" s="1272"/>
      <c r="C319" s="1699"/>
      <c r="D319" s="490"/>
      <c r="E319" s="651"/>
      <c r="F319" s="651"/>
      <c r="G319" s="651"/>
      <c r="H319" s="651"/>
      <c r="I319" s="651"/>
      <c r="J319" s="490"/>
      <c r="K319" s="746"/>
      <c r="L319" s="1270"/>
      <c r="M319" s="1270"/>
      <c r="N319" s="1270"/>
      <c r="O319" s="1270"/>
      <c r="P319" s="1270"/>
      <c r="Q319" s="534"/>
      <c r="R319" s="534"/>
      <c r="S319" s="534"/>
      <c r="T319" s="534"/>
      <c r="U319" s="1312">
        <f>IF(K304="☑",0,IF(W319=0,"-",IF(W319=3,5,IF(W319&gt;=2,3,0))))</f>
        <v>5</v>
      </c>
      <c r="V319" s="1313"/>
      <c r="W319" s="716">
        <f>SUM(W303:W316)</f>
        <v>3</v>
      </c>
      <c r="X319" s="1687"/>
      <c r="Y319" s="490"/>
      <c r="Z319" s="651"/>
      <c r="AA319" s="651"/>
      <c r="AB319" s="651"/>
      <c r="AC319" s="651"/>
      <c r="AD319" s="651"/>
      <c r="AE319" s="490"/>
      <c r="AF319" s="746"/>
      <c r="AG319" s="1270"/>
      <c r="AH319" s="1270"/>
      <c r="AI319" s="1270"/>
      <c r="AJ319" s="1270"/>
      <c r="AK319" s="1270"/>
      <c r="AL319" s="534"/>
      <c r="AM319" s="872">
        <f>IF(AF303="☑",U319,IF(AF304="☑",0,IF(AN319=0,"-",IF(AN319=3,5,IF(AN319&gt;=2,3,0)))))</f>
        <v>5</v>
      </c>
      <c r="AN319" s="716">
        <f>SUM(AN303:AN316)</f>
        <v>0</v>
      </c>
      <c r="AO319" s="1682"/>
      <c r="AP319" s="891"/>
      <c r="AQ319" s="1270"/>
      <c r="AR319" s="1270"/>
      <c r="AS319" s="1270"/>
      <c r="AT319" s="1270"/>
      <c r="AU319" s="1270"/>
      <c r="AV319" s="1270"/>
      <c r="AW319" s="534"/>
      <c r="AX319" s="870" t="str">
        <f>IF(AP303="☑",U319,IF(AS303="☑",AM319,IF(AP304="☑",0,IF(AY319=0,"-",IF(AY319=3,5,IF(AY319&gt;=2,3,0))))))</f>
        <v>-</v>
      </c>
      <c r="AY319" s="946">
        <f>SUM(AY305:AY316)</f>
        <v>0</v>
      </c>
      <c r="AZ319" s="1398"/>
      <c r="BA319" s="1398"/>
      <c r="BB319" s="1398"/>
      <c r="BC319" s="1388"/>
      <c r="BD319" s="1261"/>
      <c r="BE319" s="1261"/>
      <c r="BF319" s="1261"/>
      <c r="BG319" s="1261"/>
      <c r="BH319" s="1263"/>
    </row>
    <row r="320" spans="2:60" ht="16.5" customHeight="1" thickBot="1">
      <c r="B320" s="1272"/>
      <c r="C320" s="1700"/>
      <c r="D320" s="490"/>
      <c r="E320" s="490"/>
      <c r="F320" s="490"/>
      <c r="G320" s="490"/>
      <c r="H320" s="490"/>
      <c r="I320" s="490"/>
      <c r="J320" s="490"/>
      <c r="K320" s="746"/>
      <c r="L320" s="812"/>
      <c r="M320" s="813"/>
      <c r="N320" s="603"/>
      <c r="O320" s="603"/>
      <c r="P320" s="603"/>
      <c r="Q320" s="603"/>
      <c r="R320" s="603"/>
      <c r="S320" s="603"/>
      <c r="T320" s="603"/>
      <c r="U320" s="543"/>
      <c r="V320" s="482" t="s">
        <v>1</v>
      </c>
      <c r="W320" s="674"/>
      <c r="X320" s="1688"/>
      <c r="Y320" s="490"/>
      <c r="Z320" s="490"/>
      <c r="AA320" s="490"/>
      <c r="AB320" s="490"/>
      <c r="AC320" s="490"/>
      <c r="AD320" s="490"/>
      <c r="AE320" s="490"/>
      <c r="AF320" s="746"/>
      <c r="AG320" s="812"/>
      <c r="AH320" s="813"/>
      <c r="AI320" s="603"/>
      <c r="AJ320" s="603"/>
      <c r="AK320" s="603"/>
      <c r="AL320" s="603"/>
      <c r="AM320" s="814" t="s">
        <v>1</v>
      </c>
      <c r="AN320" s="674"/>
      <c r="AO320" s="1683"/>
      <c r="AP320" s="1169"/>
      <c r="AQ320" s="1048"/>
      <c r="AR320" s="1049"/>
      <c r="AS320" s="693"/>
      <c r="AT320" s="693"/>
      <c r="AU320" s="603"/>
      <c r="AV320" s="603"/>
      <c r="AW320" s="603"/>
      <c r="AX320" s="814" t="s">
        <v>1</v>
      </c>
      <c r="AY320" s="767"/>
      <c r="AZ320" s="1512"/>
      <c r="BA320" s="1512"/>
      <c r="BB320" s="1512"/>
      <c r="BC320" s="793"/>
      <c r="BD320" s="794"/>
      <c r="BE320" s="794"/>
      <c r="BF320" s="794"/>
      <c r="BG320" s="794"/>
      <c r="BH320" s="795"/>
    </row>
    <row r="321" spans="2:60" ht="29.25" customHeight="1">
      <c r="B321" s="1272"/>
      <c r="C321" s="1695" t="s">
        <v>18</v>
      </c>
      <c r="D321" s="1301" t="s">
        <v>325</v>
      </c>
      <c r="E321" s="1691"/>
      <c r="F321" s="1691"/>
      <c r="G321" s="1691"/>
      <c r="H321" s="1691"/>
      <c r="I321" s="1691"/>
      <c r="J321" s="1692"/>
      <c r="K321" s="699"/>
      <c r="L321" s="699"/>
      <c r="M321" s="592"/>
      <c r="N321" s="592"/>
      <c r="O321" s="592"/>
      <c r="P321" s="592"/>
      <c r="Q321" s="592"/>
      <c r="R321" s="592"/>
      <c r="S321" s="592"/>
      <c r="T321" s="592"/>
      <c r="U321" s="592"/>
      <c r="V321" s="752"/>
      <c r="W321" s="818"/>
      <c r="X321" s="1669" t="s">
        <v>18</v>
      </c>
      <c r="Y321" s="1301" t="s">
        <v>325</v>
      </c>
      <c r="Z321" s="1691"/>
      <c r="AA321" s="1691"/>
      <c r="AB321" s="1691"/>
      <c r="AC321" s="1691"/>
      <c r="AD321" s="1691"/>
      <c r="AE321" s="1692"/>
      <c r="AF321" s="34" t="s">
        <v>2</v>
      </c>
      <c r="AG321" s="553" t="s">
        <v>36</v>
      </c>
      <c r="AH321" s="592"/>
      <c r="AI321" s="592"/>
      <c r="AJ321" s="592"/>
      <c r="AK321" s="592"/>
      <c r="AL321" s="592"/>
      <c r="AM321" s="1170"/>
      <c r="AN321" s="818"/>
      <c r="AO321" s="1672" t="s">
        <v>81</v>
      </c>
      <c r="AP321" s="947" t="s">
        <v>3</v>
      </c>
      <c r="AQ321" s="948" t="s">
        <v>50</v>
      </c>
      <c r="AR321" s="949"/>
      <c r="AS321" s="309" t="s">
        <v>3</v>
      </c>
      <c r="AT321" s="556" t="s">
        <v>642</v>
      </c>
      <c r="AU321" s="555"/>
      <c r="AV321" s="753"/>
      <c r="AW321" s="753"/>
      <c r="AX321" s="754"/>
      <c r="AY321" s="1171">
        <f>IF(AND(AP321="□",AS321="□"),1,IF(AND(AP321="☑",AS321="☑"),5,IF(AND(AS321="☑",AF321="☑"),2,IF(AND(AS321="☑",AF321="□"),3,IF(AP321="☑",4,5)))))</f>
        <v>1</v>
      </c>
      <c r="AZ321" s="770"/>
      <c r="BA321" s="770"/>
      <c r="BB321" s="755"/>
      <c r="BC321" s="561" t="s">
        <v>666</v>
      </c>
      <c r="BD321" s="600"/>
      <c r="BE321" s="600"/>
      <c r="BF321" s="797"/>
      <c r="BG321" s="951"/>
      <c r="BH321" s="798"/>
    </row>
    <row r="322" spans="2:60" ht="29.25" customHeight="1">
      <c r="B322" s="1272"/>
      <c r="C322" s="1696"/>
      <c r="D322" s="1693"/>
      <c r="E322" s="1693"/>
      <c r="F322" s="1693"/>
      <c r="G322" s="1693"/>
      <c r="H322" s="1693"/>
      <c r="I322" s="1693"/>
      <c r="J322" s="1694"/>
      <c r="K322" s="297" t="s">
        <v>3</v>
      </c>
      <c r="L322" s="738" t="str">
        <f>IF(OR($I$13="金の認定【新規】",$I$13="金の認定【３年ごとの更新】"),"取組無し / 添付資料（取組のわかる資料）無し　（初回/3年ごと更新時のみ　※添付資料無しは採点対象外）","取組無し")</f>
        <v>取組無し</v>
      </c>
      <c r="M322" s="799"/>
      <c r="N322" s="775"/>
      <c r="O322" s="740"/>
      <c r="P322" s="740"/>
      <c r="Q322" s="740"/>
      <c r="R322" s="740"/>
      <c r="S322" s="740"/>
      <c r="T322" s="740"/>
      <c r="U322" s="740"/>
      <c r="V322" s="741"/>
      <c r="W322" s="492"/>
      <c r="X322" s="1670"/>
      <c r="Y322" s="1693"/>
      <c r="Z322" s="1693"/>
      <c r="AA322" s="1693"/>
      <c r="AB322" s="1693"/>
      <c r="AC322" s="1693"/>
      <c r="AD322" s="1693"/>
      <c r="AE322" s="1694"/>
      <c r="AF322" s="31" t="s">
        <v>3</v>
      </c>
      <c r="AG322" s="738" t="str">
        <f>IF(OR($L$13="金の認定【新規】",$L$13="金の認定【３年ごとの更新】"),"取組無し / 添付資料（取組のわかる資料）無し　（初回/3年ごと更新時のみ　※添付資料無しは採点対象外）","取組無し")</f>
        <v>取組無し</v>
      </c>
      <c r="AH322" s="843"/>
      <c r="AI322" s="844"/>
      <c r="AJ322" s="845"/>
      <c r="AK322" s="845"/>
      <c r="AL322" s="845"/>
      <c r="AM322" s="845"/>
      <c r="AN322" s="492"/>
      <c r="AO322" s="1673"/>
      <c r="AP322" s="303" t="s">
        <v>3</v>
      </c>
      <c r="AQ322" s="776" t="str">
        <f>IF(OR($L$13="金の認定【新規】",$L$13="金の認定【３年ごとの更新】"),"取組無し / 添付資料（取組のわかる資料）無し　（初回/3年ごと更新時のみ　※添付資料無しは採点対象外）","取組無し")</f>
        <v>取組無し</v>
      </c>
      <c r="AR322" s="799"/>
      <c r="AS322" s="775"/>
      <c r="AT322" s="775"/>
      <c r="AU322" s="740"/>
      <c r="AV322" s="740"/>
      <c r="AW322" s="740"/>
      <c r="AX322" s="741"/>
      <c r="AY322" s="498"/>
      <c r="AZ322" s="1398">
        <f>U337</f>
        <v>10</v>
      </c>
      <c r="BA322" s="1398">
        <f>IF($X$19="□","",AM337)</f>
        <v>10</v>
      </c>
      <c r="BB322" s="1398" t="str">
        <f>IF($AO$19="□","",AX337)</f>
        <v>-</v>
      </c>
      <c r="BC322" s="1388"/>
      <c r="BD322" s="1261"/>
      <c r="BE322" s="1261"/>
      <c r="BF322" s="1261"/>
      <c r="BG322" s="1261"/>
      <c r="BH322" s="1263"/>
    </row>
    <row r="323" spans="2:60" ht="19.5" customHeight="1">
      <c r="B323" s="1272"/>
      <c r="C323" s="1696"/>
      <c r="D323" s="1693"/>
      <c r="E323" s="1693"/>
      <c r="F323" s="1693"/>
      <c r="G323" s="1693"/>
      <c r="H323" s="1693"/>
      <c r="I323" s="1693"/>
      <c r="J323" s="1694"/>
      <c r="K323" s="511" t="s">
        <v>661</v>
      </c>
      <c r="L323" s="512"/>
      <c r="M323" s="512"/>
      <c r="O323" s="582"/>
      <c r="P323" s="582"/>
      <c r="Q323" s="582"/>
      <c r="R323" s="582"/>
      <c r="S323" s="582"/>
      <c r="T323" s="1808" t="s">
        <v>648</v>
      </c>
      <c r="U323" s="1808"/>
      <c r="V323" s="678"/>
      <c r="W323" s="492"/>
      <c r="X323" s="1670"/>
      <c r="Y323" s="1693"/>
      <c r="Z323" s="1693"/>
      <c r="AA323" s="1693"/>
      <c r="AB323" s="1693"/>
      <c r="AC323" s="1693"/>
      <c r="AD323" s="1693"/>
      <c r="AE323" s="1694"/>
      <c r="AF323" s="876" t="s">
        <v>661</v>
      </c>
      <c r="AG323" s="877"/>
      <c r="AH323" s="877"/>
      <c r="AI323" s="379"/>
      <c r="AJ323" s="582"/>
      <c r="AK323" s="582"/>
      <c r="AL323" s="582"/>
      <c r="AM323" s="582"/>
      <c r="AN323" s="492"/>
      <c r="AO323" s="1673"/>
      <c r="AP323" s="1409" t="s">
        <v>21</v>
      </c>
      <c r="AQ323" s="1409"/>
      <c r="AR323" s="1409"/>
      <c r="AS323" s="379"/>
      <c r="AT323" s="379"/>
      <c r="AU323" s="582"/>
      <c r="AV323" s="582"/>
      <c r="AW323" s="582"/>
      <c r="AX323" s="678"/>
      <c r="AY323" s="498"/>
      <c r="AZ323" s="1398"/>
      <c r="BA323" s="1398"/>
      <c r="BB323" s="1398"/>
      <c r="BC323" s="1388"/>
      <c r="BD323" s="1261"/>
      <c r="BE323" s="1261"/>
      <c r="BF323" s="1261"/>
      <c r="BG323" s="1261"/>
      <c r="BH323" s="1263"/>
    </row>
    <row r="324" spans="2:60" ht="19.5" customHeight="1">
      <c r="B324" s="1272"/>
      <c r="C324" s="1696"/>
      <c r="D324" s="1693"/>
      <c r="E324" s="1693"/>
      <c r="F324" s="1693"/>
      <c r="G324" s="1693"/>
      <c r="H324" s="1693"/>
      <c r="I324" s="1693"/>
      <c r="J324" s="1694"/>
      <c r="K324" s="311" t="s">
        <v>2</v>
      </c>
      <c r="L324" s="1072" t="s">
        <v>362</v>
      </c>
      <c r="M324" s="993"/>
      <c r="N324" s="993"/>
      <c r="O324" s="582"/>
      <c r="P324" s="582"/>
      <c r="Q324" s="582"/>
      <c r="R324" s="1014"/>
      <c r="S324" s="582"/>
      <c r="T324" s="1274"/>
      <c r="U324" s="1275"/>
      <c r="V324" s="678"/>
      <c r="W324" s="492">
        <f>IF(K324="☑",1,0)</f>
        <v>1</v>
      </c>
      <c r="X324" s="1670"/>
      <c r="Y324" s="1693"/>
      <c r="Z324" s="1693"/>
      <c r="AA324" s="1693"/>
      <c r="AB324" s="1693"/>
      <c r="AC324" s="1693"/>
      <c r="AD324" s="1693"/>
      <c r="AE324" s="1694"/>
      <c r="AF324" s="311" t="s">
        <v>3</v>
      </c>
      <c r="AG324" s="1072" t="s">
        <v>362</v>
      </c>
      <c r="AH324" s="993"/>
      <c r="AI324" s="993"/>
      <c r="AJ324" s="582"/>
      <c r="AK324" s="582"/>
      <c r="AL324" s="582"/>
      <c r="AM324" s="1014"/>
      <c r="AN324" s="492">
        <f>IF(AF324="☑",1,0)</f>
        <v>0</v>
      </c>
      <c r="AO324" s="1673"/>
      <c r="AP324" s="311" t="s">
        <v>3</v>
      </c>
      <c r="AQ324" s="1072" t="s">
        <v>362</v>
      </c>
      <c r="AR324" s="993"/>
      <c r="AS324" s="993"/>
      <c r="AT324" s="993"/>
      <c r="AU324" s="582"/>
      <c r="AV324" s="582"/>
      <c r="AW324" s="582"/>
      <c r="AX324" s="821"/>
      <c r="AY324" s="498">
        <f>IF(AP324="☑",1,0)</f>
        <v>0</v>
      </c>
      <c r="AZ324" s="1398"/>
      <c r="BA324" s="1398"/>
      <c r="BB324" s="1398"/>
      <c r="BC324" s="1388"/>
      <c r="BD324" s="1261"/>
      <c r="BE324" s="1261"/>
      <c r="BF324" s="1261"/>
      <c r="BG324" s="1261"/>
      <c r="BH324" s="1263"/>
    </row>
    <row r="325" spans="2:60" ht="19.5" customHeight="1">
      <c r="B325" s="1272"/>
      <c r="C325" s="1696"/>
      <c r="D325" s="1693"/>
      <c r="E325" s="1693"/>
      <c r="F325" s="1693"/>
      <c r="G325" s="1693"/>
      <c r="H325" s="1693"/>
      <c r="I325" s="1693"/>
      <c r="J325" s="1694"/>
      <c r="K325" s="891"/>
      <c r="L325" s="377"/>
      <c r="M325" s="966" t="s">
        <v>338</v>
      </c>
      <c r="N325" s="1656"/>
      <c r="O325" s="1657"/>
      <c r="P325" s="1657"/>
      <c r="Q325" s="575"/>
      <c r="R325" s="809"/>
      <c r="S325" s="582"/>
      <c r="T325" s="1652"/>
      <c r="U325" s="1436"/>
      <c r="V325" s="606"/>
      <c r="W325" s="639"/>
      <c r="X325" s="1670"/>
      <c r="Y325" s="1693"/>
      <c r="Z325" s="1693"/>
      <c r="AA325" s="1693"/>
      <c r="AB325" s="1693"/>
      <c r="AC325" s="1693"/>
      <c r="AD325" s="1693"/>
      <c r="AE325" s="1694"/>
      <c r="AF325" s="891"/>
      <c r="AG325" s="377"/>
      <c r="AH325" s="966" t="s">
        <v>338</v>
      </c>
      <c r="AI325" s="1656"/>
      <c r="AJ325" s="1657"/>
      <c r="AK325" s="1657"/>
      <c r="AL325" s="575"/>
      <c r="AM325" s="809"/>
      <c r="AN325" s="639"/>
      <c r="AO325" s="1673"/>
      <c r="AP325" s="891"/>
      <c r="AQ325" s="377"/>
      <c r="AR325" s="966" t="s">
        <v>338</v>
      </c>
      <c r="AS325" s="1656"/>
      <c r="AT325" s="1656"/>
      <c r="AU325" s="1657"/>
      <c r="AV325" s="1657"/>
      <c r="AW325" s="575"/>
      <c r="AX325" s="821"/>
      <c r="AY325" s="1015"/>
      <c r="AZ325" s="1398"/>
      <c r="BA325" s="1398"/>
      <c r="BB325" s="1398"/>
      <c r="BC325" s="1388"/>
      <c r="BD325" s="1261"/>
      <c r="BE325" s="1261"/>
      <c r="BF325" s="1261"/>
      <c r="BG325" s="1261"/>
      <c r="BH325" s="1263"/>
    </row>
    <row r="326" spans="2:60" ht="19.5" customHeight="1">
      <c r="B326" s="1272"/>
      <c r="C326" s="1696"/>
      <c r="D326" s="1693"/>
      <c r="E326" s="1693"/>
      <c r="F326" s="1693"/>
      <c r="G326" s="1693"/>
      <c r="H326" s="1693"/>
      <c r="I326" s="1693"/>
      <c r="J326" s="1694"/>
      <c r="K326" s="311" t="s">
        <v>2</v>
      </c>
      <c r="L326" s="1072" t="s">
        <v>361</v>
      </c>
      <c r="M326" s="380"/>
      <c r="N326" s="380"/>
      <c r="O326" s="575"/>
      <c r="P326" s="575"/>
      <c r="Q326" s="575"/>
      <c r="R326" s="809"/>
      <c r="S326" s="582"/>
      <c r="T326" s="1652"/>
      <c r="U326" s="1436"/>
      <c r="V326" s="606"/>
      <c r="W326" s="492">
        <f>IF(K326="☑",1,0)</f>
        <v>1</v>
      </c>
      <c r="X326" s="1670"/>
      <c r="Y326" s="1693"/>
      <c r="Z326" s="1693"/>
      <c r="AA326" s="1693"/>
      <c r="AB326" s="1693"/>
      <c r="AC326" s="1693"/>
      <c r="AD326" s="1693"/>
      <c r="AE326" s="1694"/>
      <c r="AF326" s="311" t="s">
        <v>3</v>
      </c>
      <c r="AG326" s="1072" t="s">
        <v>361</v>
      </c>
      <c r="AJ326" s="575"/>
      <c r="AK326" s="575"/>
      <c r="AL326" s="575"/>
      <c r="AM326" s="809"/>
      <c r="AN326" s="492">
        <f>IF(AF326="☑",1,0)</f>
        <v>0</v>
      </c>
      <c r="AO326" s="1673"/>
      <c r="AP326" s="311" t="s">
        <v>3</v>
      </c>
      <c r="AQ326" s="1072" t="s">
        <v>361</v>
      </c>
      <c r="AU326" s="575"/>
      <c r="AV326" s="575"/>
      <c r="AW326" s="575"/>
      <c r="AX326" s="821"/>
      <c r="AY326" s="498">
        <f>IF(AP326="☑",1,0)</f>
        <v>0</v>
      </c>
      <c r="AZ326" s="1398"/>
      <c r="BA326" s="1398"/>
      <c r="BB326" s="1398"/>
      <c r="BC326" s="1388"/>
      <c r="BD326" s="1261"/>
      <c r="BE326" s="1261"/>
      <c r="BF326" s="1261"/>
      <c r="BG326" s="1261"/>
      <c r="BH326" s="1263"/>
    </row>
    <row r="327" spans="2:60" ht="19.5" customHeight="1">
      <c r="B327" s="1272"/>
      <c r="C327" s="1696"/>
      <c r="D327" s="954"/>
      <c r="E327" s="954"/>
      <c r="F327" s="954"/>
      <c r="G327" s="954"/>
      <c r="H327" s="954"/>
      <c r="I327" s="954"/>
      <c r="J327" s="743"/>
      <c r="K327" s="311" t="s">
        <v>2</v>
      </c>
      <c r="L327" s="1072" t="s">
        <v>363</v>
      </c>
      <c r="M327" s="380"/>
      <c r="N327" s="380"/>
      <c r="O327" s="575"/>
      <c r="P327" s="575"/>
      <c r="Q327" s="575"/>
      <c r="R327" s="809"/>
      <c r="S327" s="575"/>
      <c r="T327" s="1652"/>
      <c r="U327" s="1436"/>
      <c r="V327" s="606"/>
      <c r="W327" s="492">
        <f>IF(K327="☑",1,0)</f>
        <v>1</v>
      </c>
      <c r="X327" s="1670"/>
      <c r="Y327" s="954"/>
      <c r="Z327" s="954"/>
      <c r="AA327" s="954"/>
      <c r="AB327" s="954"/>
      <c r="AC327" s="954"/>
      <c r="AD327" s="954"/>
      <c r="AE327" s="743"/>
      <c r="AF327" s="311" t="s">
        <v>3</v>
      </c>
      <c r="AG327" s="1072" t="s">
        <v>363</v>
      </c>
      <c r="AJ327" s="575"/>
      <c r="AK327" s="575"/>
      <c r="AL327" s="575"/>
      <c r="AM327" s="809"/>
      <c r="AN327" s="492">
        <f>IF(AF327="☑",1,0)</f>
        <v>0</v>
      </c>
      <c r="AO327" s="1673"/>
      <c r="AP327" s="311" t="s">
        <v>3</v>
      </c>
      <c r="AQ327" s="1072" t="s">
        <v>363</v>
      </c>
      <c r="AU327" s="575"/>
      <c r="AV327" s="575"/>
      <c r="AW327" s="575"/>
      <c r="AX327" s="821"/>
      <c r="AY327" s="498">
        <f>IF(AP327="☑",1,0)</f>
        <v>0</v>
      </c>
      <c r="AZ327" s="1398"/>
      <c r="BA327" s="1398"/>
      <c r="BB327" s="1398"/>
      <c r="BC327" s="1388"/>
      <c r="BD327" s="1261"/>
      <c r="BE327" s="1261"/>
      <c r="BF327" s="1261"/>
      <c r="BG327" s="1261"/>
      <c r="BH327" s="1263"/>
    </row>
    <row r="328" spans="2:60" ht="19.5" customHeight="1">
      <c r="B328" s="1272"/>
      <c r="C328" s="1696"/>
      <c r="D328" s="954"/>
      <c r="E328" s="1455" t="s">
        <v>367</v>
      </c>
      <c r="F328" s="1715"/>
      <c r="G328" s="1715"/>
      <c r="H328" s="1715"/>
      <c r="I328" s="1716"/>
      <c r="J328" s="743"/>
      <c r="K328" s="311" t="s">
        <v>2</v>
      </c>
      <c r="L328" s="1072" t="s">
        <v>364</v>
      </c>
      <c r="M328" s="636"/>
      <c r="N328" s="380"/>
      <c r="O328" s="575"/>
      <c r="P328" s="575"/>
      <c r="Q328" s="575"/>
      <c r="R328" s="809"/>
      <c r="S328" s="575"/>
      <c r="T328" s="1652"/>
      <c r="U328" s="1436"/>
      <c r="V328" s="606"/>
      <c r="W328" s="492">
        <f>IF(K328="☑",1,0)</f>
        <v>1</v>
      </c>
      <c r="X328" s="1670"/>
      <c r="Y328" s="954"/>
      <c r="Z328" s="1455" t="s">
        <v>367</v>
      </c>
      <c r="AA328" s="1715"/>
      <c r="AB328" s="1715"/>
      <c r="AC328" s="1715"/>
      <c r="AD328" s="1716"/>
      <c r="AE328" s="743"/>
      <c r="AF328" s="311" t="s">
        <v>3</v>
      </c>
      <c r="AG328" s="1072" t="s">
        <v>364</v>
      </c>
      <c r="AH328" s="636"/>
      <c r="AJ328" s="575"/>
      <c r="AK328" s="575"/>
      <c r="AL328" s="575"/>
      <c r="AM328" s="809"/>
      <c r="AN328" s="492">
        <f>IF(AF328="☑",1,0)</f>
        <v>0</v>
      </c>
      <c r="AO328" s="1673"/>
      <c r="AP328" s="311" t="s">
        <v>3</v>
      </c>
      <c r="AQ328" s="1072" t="s">
        <v>364</v>
      </c>
      <c r="AR328" s="636"/>
      <c r="AU328" s="575"/>
      <c r="AV328" s="575"/>
      <c r="AW328" s="575"/>
      <c r="AX328" s="821"/>
      <c r="AY328" s="498">
        <f>IF(AP328="☑",1,0)</f>
        <v>0</v>
      </c>
      <c r="AZ328" s="1398"/>
      <c r="BA328" s="1398"/>
      <c r="BB328" s="1398"/>
      <c r="BC328" s="1388"/>
      <c r="BD328" s="1261"/>
      <c r="BE328" s="1261"/>
      <c r="BF328" s="1261"/>
      <c r="BG328" s="1261"/>
      <c r="BH328" s="1263"/>
    </row>
    <row r="329" spans="2:60" ht="19.5" customHeight="1">
      <c r="B329" s="1272"/>
      <c r="C329" s="1696"/>
      <c r="D329" s="646"/>
      <c r="E329" s="1717"/>
      <c r="F329" s="1718"/>
      <c r="G329" s="1718"/>
      <c r="H329" s="1718"/>
      <c r="I329" s="1719"/>
      <c r="J329" s="683"/>
      <c r="K329" s="311" t="s">
        <v>2</v>
      </c>
      <c r="L329" s="1072" t="s">
        <v>365</v>
      </c>
      <c r="M329" s="1078"/>
      <c r="N329" s="380"/>
      <c r="O329" s="575"/>
      <c r="P329" s="575"/>
      <c r="Q329" s="575"/>
      <c r="R329" s="809"/>
      <c r="S329" s="575"/>
      <c r="T329" s="1652"/>
      <c r="U329" s="1436"/>
      <c r="V329" s="606"/>
      <c r="W329" s="492">
        <f>IF(K329="☑",1,0)</f>
        <v>1</v>
      </c>
      <c r="X329" s="1670"/>
      <c r="Y329" s="646"/>
      <c r="Z329" s="1717"/>
      <c r="AA329" s="1718"/>
      <c r="AB329" s="1718"/>
      <c r="AC329" s="1718"/>
      <c r="AD329" s="1719"/>
      <c r="AE329" s="683"/>
      <c r="AF329" s="311" t="s">
        <v>3</v>
      </c>
      <c r="AG329" s="1072" t="s">
        <v>365</v>
      </c>
      <c r="AH329" s="1078"/>
      <c r="AJ329" s="575"/>
      <c r="AK329" s="575"/>
      <c r="AL329" s="575"/>
      <c r="AM329" s="809"/>
      <c r="AN329" s="492">
        <f>IF(AF329="☑",1,0)</f>
        <v>0</v>
      </c>
      <c r="AO329" s="1673"/>
      <c r="AP329" s="311" t="s">
        <v>3</v>
      </c>
      <c r="AQ329" s="1072" t="s">
        <v>365</v>
      </c>
      <c r="AR329" s="1078"/>
      <c r="AU329" s="575"/>
      <c r="AV329" s="575"/>
      <c r="AW329" s="575"/>
      <c r="AX329" s="821"/>
      <c r="AY329" s="498">
        <f>IF(AP329="☑",1,0)</f>
        <v>0</v>
      </c>
      <c r="AZ329" s="1398"/>
      <c r="BA329" s="1398"/>
      <c r="BB329" s="1398"/>
      <c r="BC329" s="1388"/>
      <c r="BD329" s="1261"/>
      <c r="BE329" s="1261"/>
      <c r="BF329" s="1261"/>
      <c r="BG329" s="1261"/>
      <c r="BH329" s="1263"/>
    </row>
    <row r="330" spans="2:60" ht="12.95" customHeight="1">
      <c r="B330" s="1272"/>
      <c r="C330" s="1696"/>
      <c r="D330" s="1079"/>
      <c r="E330" s="1551" t="s">
        <v>34</v>
      </c>
      <c r="F330" s="1573"/>
      <c r="G330" s="1573"/>
      <c r="H330" s="1573"/>
      <c r="I330" s="1574"/>
      <c r="J330" s="683"/>
      <c r="K330" s="891"/>
      <c r="L330" s="911" t="s">
        <v>442</v>
      </c>
      <c r="M330" s="512"/>
      <c r="O330" s="582"/>
      <c r="P330" s="934"/>
      <c r="Q330" s="575"/>
      <c r="R330" s="834"/>
      <c r="S330" s="575"/>
      <c r="T330" s="1652"/>
      <c r="U330" s="1436"/>
      <c r="V330" s="606"/>
      <c r="W330" s="614"/>
      <c r="X330" s="1670"/>
      <c r="Y330" s="1079"/>
      <c r="Z330" s="1551" t="s">
        <v>34</v>
      </c>
      <c r="AA330" s="1573"/>
      <c r="AB330" s="1573"/>
      <c r="AC330" s="1573"/>
      <c r="AD330" s="1574"/>
      <c r="AE330" s="683"/>
      <c r="AF330" s="891"/>
      <c r="AG330" s="911" t="s">
        <v>442</v>
      </c>
      <c r="AH330" s="512"/>
      <c r="AI330" s="379"/>
      <c r="AJ330" s="582"/>
      <c r="AK330" s="934"/>
      <c r="AL330" s="575"/>
      <c r="AM330" s="834"/>
      <c r="AN330" s="614"/>
      <c r="AO330" s="1673"/>
      <c r="AP330" s="891"/>
      <c r="AQ330" s="911" t="s">
        <v>442</v>
      </c>
      <c r="AR330" s="512"/>
      <c r="AS330" s="379"/>
      <c r="AT330" s="379"/>
      <c r="AU330" s="582"/>
      <c r="AV330" s="934"/>
      <c r="AW330" s="575"/>
      <c r="AX330" s="606"/>
      <c r="AY330" s="684"/>
      <c r="AZ330" s="1398"/>
      <c r="BA330" s="1398"/>
      <c r="BB330" s="1398"/>
      <c r="BC330" s="1388"/>
      <c r="BD330" s="1261"/>
      <c r="BE330" s="1261"/>
      <c r="BF330" s="1261"/>
      <c r="BG330" s="1261"/>
      <c r="BH330" s="1263"/>
    </row>
    <row r="331" spans="2:60" ht="12.95" customHeight="1">
      <c r="B331" s="1272"/>
      <c r="C331" s="1696"/>
      <c r="D331" s="1079"/>
      <c r="E331" s="1665"/>
      <c r="F331" s="1576"/>
      <c r="G331" s="1576"/>
      <c r="H331" s="1576"/>
      <c r="I331" s="1577"/>
      <c r="J331" s="683"/>
      <c r="K331" s="891"/>
      <c r="L331" s="917" t="s">
        <v>3</v>
      </c>
      <c r="M331" s="932" t="s">
        <v>443</v>
      </c>
      <c r="O331" s="582"/>
      <c r="P331" s="934"/>
      <c r="Q331" s="575"/>
      <c r="R331" s="834"/>
      <c r="S331" s="575"/>
      <c r="T331" s="1652"/>
      <c r="U331" s="1436"/>
      <c r="V331" s="606"/>
      <c r="W331" s="614"/>
      <c r="X331" s="1670"/>
      <c r="Y331" s="1079"/>
      <c r="Z331" s="1665"/>
      <c r="AA331" s="1576"/>
      <c r="AB331" s="1576"/>
      <c r="AC331" s="1576"/>
      <c r="AD331" s="1577"/>
      <c r="AE331" s="683"/>
      <c r="AF331" s="891"/>
      <c r="AG331" s="917" t="s">
        <v>3</v>
      </c>
      <c r="AH331" s="932" t="s">
        <v>443</v>
      </c>
      <c r="AI331" s="379"/>
      <c r="AJ331" s="582"/>
      <c r="AK331" s="934"/>
      <c r="AL331" s="575"/>
      <c r="AM331" s="834"/>
      <c r="AN331" s="614"/>
      <c r="AO331" s="1673"/>
      <c r="AP331" s="891"/>
      <c r="AQ331" s="917" t="s">
        <v>3</v>
      </c>
      <c r="AR331" s="932" t="s">
        <v>443</v>
      </c>
      <c r="AS331" s="379"/>
      <c r="AT331" s="379"/>
      <c r="AU331" s="582"/>
      <c r="AV331" s="934"/>
      <c r="AW331" s="575"/>
      <c r="AX331" s="606"/>
      <c r="AY331" s="892"/>
      <c r="AZ331" s="1398"/>
      <c r="BA331" s="1398"/>
      <c r="BB331" s="1398"/>
      <c r="BC331" s="1388"/>
      <c r="BD331" s="1261"/>
      <c r="BE331" s="1261"/>
      <c r="BF331" s="1261"/>
      <c r="BG331" s="1261"/>
      <c r="BH331" s="1263"/>
    </row>
    <row r="332" spans="2:60" ht="12.95" customHeight="1">
      <c r="B332" s="1272"/>
      <c r="C332" s="1696"/>
      <c r="D332" s="490"/>
      <c r="E332" s="1666"/>
      <c r="F332" s="1667"/>
      <c r="G332" s="1667"/>
      <c r="H332" s="1667"/>
      <c r="I332" s="1668"/>
      <c r="J332" s="715"/>
      <c r="K332" s="531"/>
      <c r="L332" s="917" t="s">
        <v>3</v>
      </c>
      <c r="M332" s="932" t="s">
        <v>30</v>
      </c>
      <c r="N332" s="377"/>
      <c r="O332" s="582"/>
      <c r="P332" s="582"/>
      <c r="Q332" s="602"/>
      <c r="R332" s="792"/>
      <c r="S332" s="602"/>
      <c r="T332" s="1547"/>
      <c r="U332" s="1436"/>
      <c r="V332" s="606"/>
      <c r="W332" s="492"/>
      <c r="X332" s="1670"/>
      <c r="Y332" s="490"/>
      <c r="Z332" s="1666"/>
      <c r="AA332" s="1667"/>
      <c r="AB332" s="1667"/>
      <c r="AC332" s="1667"/>
      <c r="AD332" s="1668"/>
      <c r="AE332" s="715"/>
      <c r="AF332" s="531"/>
      <c r="AG332" s="917" t="s">
        <v>3</v>
      </c>
      <c r="AH332" s="932" t="s">
        <v>30</v>
      </c>
      <c r="AI332" s="377"/>
      <c r="AJ332" s="582"/>
      <c r="AK332" s="582"/>
      <c r="AL332" s="602"/>
      <c r="AM332" s="792"/>
      <c r="AN332" s="492"/>
      <c r="AO332" s="1673"/>
      <c r="AP332" s="531"/>
      <c r="AQ332" s="917" t="s">
        <v>3</v>
      </c>
      <c r="AR332" s="932" t="s">
        <v>30</v>
      </c>
      <c r="AS332" s="377"/>
      <c r="AT332" s="377"/>
      <c r="AU332" s="582"/>
      <c r="AV332" s="582"/>
      <c r="AW332" s="602"/>
      <c r="AX332" s="846"/>
      <c r="AY332" s="498"/>
      <c r="AZ332" s="1398"/>
      <c r="BA332" s="1398"/>
      <c r="BB332" s="1398"/>
      <c r="BC332" s="1388"/>
      <c r="BD332" s="1261"/>
      <c r="BE332" s="1261"/>
      <c r="BF332" s="1261"/>
      <c r="BG332" s="1261"/>
      <c r="BH332" s="1263"/>
    </row>
    <row r="333" spans="2:60" ht="12.95" customHeight="1">
      <c r="B333" s="1272"/>
      <c r="C333" s="1696"/>
      <c r="D333" s="490"/>
      <c r="E333" s="1598" t="s">
        <v>35</v>
      </c>
      <c r="F333" s="1701"/>
      <c r="G333" s="1701"/>
      <c r="H333" s="1701"/>
      <c r="I333" s="1702"/>
      <c r="J333" s="715"/>
      <c r="K333" s="891"/>
      <c r="L333" s="917" t="s">
        <v>3</v>
      </c>
      <c r="M333" s="932" t="s">
        <v>458</v>
      </c>
      <c r="N333" s="377"/>
      <c r="O333" s="582"/>
      <c r="P333" s="582"/>
      <c r="Q333" s="377"/>
      <c r="R333" s="802"/>
      <c r="S333" s="377"/>
      <c r="T333" s="1547"/>
      <c r="U333" s="1436"/>
      <c r="V333" s="606"/>
      <c r="W333" s="639"/>
      <c r="X333" s="1670"/>
      <c r="Y333" s="490"/>
      <c r="Z333" s="1598" t="s">
        <v>35</v>
      </c>
      <c r="AA333" s="1701"/>
      <c r="AB333" s="1701"/>
      <c r="AC333" s="1701"/>
      <c r="AD333" s="1702"/>
      <c r="AE333" s="715"/>
      <c r="AF333" s="891"/>
      <c r="AG333" s="917" t="s">
        <v>3</v>
      </c>
      <c r="AH333" s="932" t="s">
        <v>458</v>
      </c>
      <c r="AI333" s="377"/>
      <c r="AJ333" s="582"/>
      <c r="AK333" s="582"/>
      <c r="AL333" s="377"/>
      <c r="AM333" s="802"/>
      <c r="AN333" s="639"/>
      <c r="AO333" s="1673"/>
      <c r="AP333" s="891"/>
      <c r="AQ333" s="917" t="s">
        <v>3</v>
      </c>
      <c r="AR333" s="932" t="s">
        <v>458</v>
      </c>
      <c r="AS333" s="377"/>
      <c r="AT333" s="377"/>
      <c r="AU333" s="582"/>
      <c r="AV333" s="582"/>
      <c r="AW333" s="377"/>
      <c r="AX333" s="847"/>
      <c r="AY333" s="745"/>
      <c r="AZ333" s="1398"/>
      <c r="BA333" s="1398"/>
      <c r="BB333" s="1398"/>
      <c r="BC333" s="1388"/>
      <c r="BD333" s="1261"/>
      <c r="BE333" s="1261"/>
      <c r="BF333" s="1261"/>
      <c r="BG333" s="1261"/>
      <c r="BH333" s="1263"/>
    </row>
    <row r="334" spans="2:60" ht="12.95" customHeight="1">
      <c r="B334" s="1272"/>
      <c r="C334" s="1696"/>
      <c r="D334" s="490"/>
      <c r="E334" s="1703"/>
      <c r="F334" s="1704"/>
      <c r="G334" s="1704"/>
      <c r="H334" s="1704"/>
      <c r="I334" s="1705"/>
      <c r="J334" s="715"/>
      <c r="K334" s="891"/>
      <c r="L334" s="917" t="s">
        <v>3</v>
      </c>
      <c r="M334" s="938" t="s">
        <v>444</v>
      </c>
      <c r="N334" s="1654"/>
      <c r="O334" s="1655"/>
      <c r="P334" s="1655"/>
      <c r="Q334" s="575"/>
      <c r="R334" s="834"/>
      <c r="S334" s="575"/>
      <c r="T334" s="1547"/>
      <c r="U334" s="1436"/>
      <c r="V334" s="606"/>
      <c r="W334" s="639"/>
      <c r="X334" s="1670"/>
      <c r="Y334" s="490"/>
      <c r="Z334" s="1703"/>
      <c r="AA334" s="1704"/>
      <c r="AB334" s="1704"/>
      <c r="AC334" s="1704"/>
      <c r="AD334" s="1705"/>
      <c r="AE334" s="715"/>
      <c r="AF334" s="891"/>
      <c r="AG334" s="917" t="s">
        <v>3</v>
      </c>
      <c r="AH334" s="938" t="s">
        <v>444</v>
      </c>
      <c r="AI334" s="1656"/>
      <c r="AJ334" s="1657"/>
      <c r="AK334" s="1657"/>
      <c r="AL334" s="575"/>
      <c r="AM334" s="834"/>
      <c r="AN334" s="639"/>
      <c r="AO334" s="1673"/>
      <c r="AP334" s="891"/>
      <c r="AQ334" s="917" t="s">
        <v>3</v>
      </c>
      <c r="AR334" s="938" t="s">
        <v>444</v>
      </c>
      <c r="AS334" s="1656"/>
      <c r="AT334" s="1656"/>
      <c r="AU334" s="1657"/>
      <c r="AV334" s="1657"/>
      <c r="AW334" s="575"/>
      <c r="AX334" s="606"/>
      <c r="AY334" s="1015"/>
      <c r="AZ334" s="1398"/>
      <c r="BA334" s="1398"/>
      <c r="BB334" s="1398"/>
      <c r="BC334" s="1388"/>
      <c r="BD334" s="1261"/>
      <c r="BE334" s="1261"/>
      <c r="BF334" s="1261"/>
      <c r="BG334" s="1261"/>
      <c r="BH334" s="1263"/>
    </row>
    <row r="335" spans="2:60" ht="9" customHeight="1">
      <c r="B335" s="1272"/>
      <c r="C335" s="1696"/>
      <c r="D335" s="490"/>
      <c r="E335" s="1706"/>
      <c r="F335" s="1707"/>
      <c r="G335" s="1707"/>
      <c r="H335" s="1707"/>
      <c r="I335" s="1708"/>
      <c r="J335" s="715"/>
      <c r="K335" s="531"/>
      <c r="L335" s="531"/>
      <c r="M335" s="603"/>
      <c r="N335" s="531"/>
      <c r="O335" s="575"/>
      <c r="P335" s="1018"/>
      <c r="Q335" s="575"/>
      <c r="R335" s="575"/>
      <c r="S335" s="575"/>
      <c r="T335" s="575"/>
      <c r="U335" s="575"/>
      <c r="V335" s="606"/>
      <c r="W335" s="639"/>
      <c r="X335" s="1670"/>
      <c r="Y335" s="490"/>
      <c r="Z335" s="1706"/>
      <c r="AA335" s="1707"/>
      <c r="AB335" s="1707"/>
      <c r="AC335" s="1707"/>
      <c r="AD335" s="1708"/>
      <c r="AE335" s="715"/>
      <c r="AF335" s="531"/>
      <c r="AG335" s="531"/>
      <c r="AH335" s="603"/>
      <c r="AI335" s="531"/>
      <c r="AJ335" s="575"/>
      <c r="AK335" s="1018"/>
      <c r="AL335" s="575"/>
      <c r="AM335" s="575"/>
      <c r="AN335" s="639"/>
      <c r="AO335" s="1673"/>
      <c r="AP335" s="531"/>
      <c r="AQ335" s="531"/>
      <c r="AR335" s="603"/>
      <c r="AS335" s="531"/>
      <c r="AT335" s="531"/>
      <c r="AU335" s="575"/>
      <c r="AV335" s="1018"/>
      <c r="AW335" s="575"/>
      <c r="AX335" s="606"/>
      <c r="AY335" s="1015"/>
      <c r="AZ335" s="1398"/>
      <c r="BA335" s="1398"/>
      <c r="BB335" s="1398"/>
      <c r="BC335" s="1388"/>
      <c r="BD335" s="1261"/>
      <c r="BE335" s="1261"/>
      <c r="BF335" s="1261"/>
      <c r="BG335" s="1261"/>
      <c r="BH335" s="1263"/>
    </row>
    <row r="336" spans="2:60" ht="19.5" customHeight="1">
      <c r="B336" s="1272"/>
      <c r="C336" s="1696"/>
      <c r="D336" s="1080"/>
      <c r="E336" s="1081"/>
      <c r="F336" s="1081"/>
      <c r="G336" s="1081"/>
      <c r="H336" s="1081"/>
      <c r="I336" s="1081"/>
      <c r="J336" s="848"/>
      <c r="K336" s="648" t="s">
        <v>22</v>
      </c>
      <c r="L336" s="1010"/>
      <c r="M336" s="532"/>
      <c r="N336" s="533"/>
      <c r="O336" s="531"/>
      <c r="P336" s="534"/>
      <c r="Q336" s="534"/>
      <c r="R336" s="534"/>
      <c r="S336" s="534"/>
      <c r="T336" s="534"/>
      <c r="U336" s="534"/>
      <c r="V336" s="535" t="str">
        <f>IF(ISNUMBER(U337),"","該当する取組状況等を選択してください")</f>
        <v/>
      </c>
      <c r="W336" s="747"/>
      <c r="X336" s="1670"/>
      <c r="Y336" s="1080"/>
      <c r="Z336" s="1081"/>
      <c r="AA336" s="1081"/>
      <c r="AB336" s="1081"/>
      <c r="AC336" s="1081"/>
      <c r="AD336" s="1081"/>
      <c r="AE336" s="848"/>
      <c r="AF336" s="648" t="s">
        <v>22</v>
      </c>
      <c r="AG336" s="1010"/>
      <c r="AH336" s="532"/>
      <c r="AI336" s="533"/>
      <c r="AJ336" s="531"/>
      <c r="AK336" s="534"/>
      <c r="AL336" s="534"/>
      <c r="AM336" s="535" t="str">
        <f>IF(ISNUMBER(AM337),"","該当する取組状況等を選択してください")</f>
        <v/>
      </c>
      <c r="AN336" s="747"/>
      <c r="AO336" s="1673"/>
      <c r="AP336" s="648" t="s">
        <v>22</v>
      </c>
      <c r="AQ336" s="1010"/>
      <c r="AR336" s="532"/>
      <c r="AS336" s="533"/>
      <c r="AT336" s="533"/>
      <c r="AU336" s="531"/>
      <c r="AV336" s="534"/>
      <c r="AW336" s="534"/>
      <c r="AX336" s="535" t="str">
        <f>IF(ISNUMBER(AX337),"","該当する取組状況等を選択してください")</f>
        <v>該当する取組状況等を選択してください</v>
      </c>
      <c r="AY336" s="761"/>
      <c r="AZ336" s="1398"/>
      <c r="BA336" s="1398"/>
      <c r="BB336" s="1398"/>
      <c r="BC336" s="1388"/>
      <c r="BD336" s="1261"/>
      <c r="BE336" s="1261"/>
      <c r="BF336" s="1261"/>
      <c r="BG336" s="1261"/>
      <c r="BH336" s="1263"/>
    </row>
    <row r="337" spans="2:62" ht="39.6" customHeight="1">
      <c r="B337" s="1272"/>
      <c r="C337" s="1696"/>
      <c r="D337" s="1082"/>
      <c r="E337" s="1083"/>
      <c r="F337" s="1083"/>
      <c r="G337" s="1083"/>
      <c r="H337" s="1083"/>
      <c r="I337" s="1083"/>
      <c r="J337" s="849"/>
      <c r="K337" s="891"/>
      <c r="L337" s="1270"/>
      <c r="M337" s="1270"/>
      <c r="N337" s="1270"/>
      <c r="O337" s="1270"/>
      <c r="P337" s="1270"/>
      <c r="Q337" s="534"/>
      <c r="R337" s="534"/>
      <c r="S337" s="534"/>
      <c r="T337" s="534"/>
      <c r="U337" s="1312">
        <f>IF(K322="☑",0,IF(W337=0,"-",IF(W337=5,10,IF(W337&gt;=3,5,0))))</f>
        <v>10</v>
      </c>
      <c r="V337" s="1313"/>
      <c r="W337" s="716">
        <f>SUM(W321:W335)</f>
        <v>5</v>
      </c>
      <c r="X337" s="1670"/>
      <c r="Y337" s="1082"/>
      <c r="Z337" s="1083"/>
      <c r="AA337" s="1083"/>
      <c r="AB337" s="1083"/>
      <c r="AC337" s="1083"/>
      <c r="AD337" s="1083"/>
      <c r="AE337" s="849"/>
      <c r="AF337" s="891"/>
      <c r="AG337" s="1270"/>
      <c r="AH337" s="1270"/>
      <c r="AI337" s="1270"/>
      <c r="AJ337" s="1270"/>
      <c r="AK337" s="1270"/>
      <c r="AL337" s="534"/>
      <c r="AM337" s="872">
        <f>IF(AF321="☑",U337,IF(AF322="☑",0,IF(AN337=0,"-",IF(AN337=5,10,IF(AN337&gt;=3,5,0)))))</f>
        <v>10</v>
      </c>
      <c r="AN337" s="716">
        <f>SUM(AN321:AN335)</f>
        <v>0</v>
      </c>
      <c r="AO337" s="1673"/>
      <c r="AP337" s="891"/>
      <c r="AQ337" s="1270"/>
      <c r="AR337" s="1270"/>
      <c r="AS337" s="1270"/>
      <c r="AT337" s="1270"/>
      <c r="AU337" s="1270"/>
      <c r="AV337" s="1270"/>
      <c r="AW337" s="534"/>
      <c r="AX337" s="870" t="str">
        <f>IF(AP321="☑",U337,IF(AS321="☑",AM337,IF(AP322="☑",0,IF(AY337=0,"-",IF(AY337=5,10,IF(AY337&gt;=3,5,0))))))</f>
        <v>-</v>
      </c>
      <c r="AY337" s="946">
        <f>SUM(AY323:AY334)</f>
        <v>0</v>
      </c>
      <c r="AZ337" s="1398"/>
      <c r="BA337" s="1398"/>
      <c r="BB337" s="1398"/>
      <c r="BC337" s="1388"/>
      <c r="BD337" s="1261"/>
      <c r="BE337" s="1261"/>
      <c r="BF337" s="1261"/>
      <c r="BG337" s="1261"/>
      <c r="BH337" s="1263"/>
    </row>
    <row r="338" spans="2:62" ht="16.5" customHeight="1" thickBot="1">
      <c r="B338" s="1273"/>
      <c r="C338" s="1697"/>
      <c r="D338" s="1084"/>
      <c r="E338" s="1085"/>
      <c r="F338" s="1085"/>
      <c r="G338" s="1085"/>
      <c r="H338" s="1085"/>
      <c r="I338" s="1085"/>
      <c r="J338" s="1086"/>
      <c r="K338" s="826"/>
      <c r="L338" s="824"/>
      <c r="M338" s="825"/>
      <c r="N338" s="658"/>
      <c r="O338" s="658"/>
      <c r="P338" s="658"/>
      <c r="Q338" s="658"/>
      <c r="R338" s="658"/>
      <c r="S338" s="658"/>
      <c r="T338" s="658"/>
      <c r="U338" s="543"/>
      <c r="V338" s="482" t="s">
        <v>1</v>
      </c>
      <c r="W338" s="659"/>
      <c r="X338" s="1671"/>
      <c r="Y338" s="1084"/>
      <c r="Z338" s="1085"/>
      <c r="AA338" s="1085"/>
      <c r="AB338" s="1085"/>
      <c r="AC338" s="1085"/>
      <c r="AD338" s="1085"/>
      <c r="AE338" s="1086"/>
      <c r="AF338" s="826"/>
      <c r="AG338" s="824"/>
      <c r="AH338" s="825"/>
      <c r="AI338" s="658"/>
      <c r="AJ338" s="658"/>
      <c r="AK338" s="658"/>
      <c r="AL338" s="658"/>
      <c r="AM338" s="482" t="s">
        <v>1</v>
      </c>
      <c r="AN338" s="659"/>
      <c r="AO338" s="1674"/>
      <c r="AP338" s="826"/>
      <c r="AQ338" s="824"/>
      <c r="AR338" s="825"/>
      <c r="AS338" s="658"/>
      <c r="AT338" s="658"/>
      <c r="AU338" s="658"/>
      <c r="AV338" s="658"/>
      <c r="AW338" s="658"/>
      <c r="AX338" s="482" t="s">
        <v>1</v>
      </c>
      <c r="AY338" s="660"/>
      <c r="AZ338" s="1399"/>
      <c r="BA338" s="1399"/>
      <c r="BB338" s="1399"/>
      <c r="BC338" s="1000"/>
      <c r="BD338" s="1001"/>
      <c r="BE338" s="1001"/>
      <c r="BF338" s="1001"/>
      <c r="BG338" s="1001"/>
      <c r="BH338" s="1002"/>
    </row>
    <row r="339" spans="2:62" ht="66.75" customHeight="1">
      <c r="B339" s="850"/>
      <c r="C339" s="1057"/>
      <c r="D339" s="1058"/>
      <c r="E339" s="1058"/>
      <c r="F339" s="1058"/>
      <c r="G339" s="1058"/>
      <c r="H339" s="1058"/>
      <c r="I339" s="1058"/>
      <c r="J339" s="1058"/>
      <c r="K339" s="1058"/>
      <c r="L339" s="1058"/>
      <c r="M339" s="1058"/>
      <c r="N339" s="1058"/>
      <c r="O339" s="1058"/>
      <c r="P339" s="1058"/>
      <c r="Q339" s="1059"/>
      <c r="R339" s="1059"/>
      <c r="S339" s="1059"/>
      <c r="T339" s="1059"/>
      <c r="U339" s="1060" t="e">
        <f>IF(K72="☑",U37+U52+U69+U121+U135+U149+U175+U199+U214+U244+U268+U280+U301+U319+U337,U37+U52+U69+U87+U121+U135+U149+U175+U199+U214+U244+U268+U280+U301+U319+U337)</f>
        <v>#VALUE!</v>
      </c>
      <c r="V339" s="1061"/>
      <c r="W339" s="383"/>
      <c r="X339" s="1062"/>
      <c r="Y339" s="929"/>
      <c r="Z339" s="603"/>
      <c r="AA339" s="377"/>
      <c r="AB339" s="377"/>
      <c r="AC339" s="377"/>
      <c r="AD339" s="377"/>
      <c r="AE339" s="377"/>
      <c r="AF339" s="377"/>
      <c r="AG339" s="377"/>
      <c r="AH339" s="377"/>
      <c r="AI339" s="377"/>
      <c r="AJ339" s="377"/>
      <c r="AK339" s="377"/>
      <c r="AL339" s="377"/>
      <c r="AM339" s="1063" t="e">
        <f>IF(AF72="☑",AM37+AM52+AM69+AM121+AM135+AM149+AM175+AM199+AM214+AM244+AM268+AM280+AM301+AM319+AM337,AM37+AM52+AM69+AM87+AM121+AM135+AM149+AM175+AM199+AM214+AM244+AM268+AM280+AM301+AM319+AM337)</f>
        <v>#VALUE!</v>
      </c>
      <c r="AN339" s="1061"/>
      <c r="AO339" s="377"/>
      <c r="AP339" s="377"/>
      <c r="AQ339" s="377"/>
      <c r="AR339" s="878"/>
      <c r="AS339" s="878"/>
      <c r="AT339" s="878"/>
      <c r="AU339" s="878"/>
      <c r="AV339" s="878"/>
      <c r="AW339" s="1059"/>
      <c r="AX339" s="1064" t="e">
        <f>IF(AP72="☑",AX37+AX52+AX69+AX121+AX135+AX149+AX175+AX199+AX214+AX244+AX268+AX280+AX301+AX319+AX337,AX37+AX52+AX69+AX87+AX121+AX135+AX149+AX175+AX199+AX214+AX244+AX268+AX280+AX301+AX319+AX337)</f>
        <v>#VALUE!</v>
      </c>
      <c r="AY339" s="1065"/>
      <c r="AZ339" s="1066" t="e">
        <f>IF(K72="☑",AZ24+AZ40+AZ55+AZ90+AZ124+AZ138+AZ152+AZ178+AZ202+AZ217+AZ247+AZ271+AZ283+AZ304+AZ322,AZ24+AZ40+AZ55+AZ72+AZ90+AZ124+AZ138+AZ152+AZ178+AZ202+AZ217+AZ247+AZ271+AZ283+AZ304+AZ322)</f>
        <v>#VALUE!</v>
      </c>
      <c r="BA339" s="1066" t="e">
        <f>IF(AF72="☑",BA24+BA40+BA55+BA90+BA124+BA138+BA152+BA178+BA202+BA217+BA247+BA271+BA283+BA304+BA322,BA24+BA40+BA55+BA72+BA90+BA124+BA138+BA152+BA178+BA202+BA217+BA247+BA271+BA283+BA304+BA322)</f>
        <v>#VALUE!</v>
      </c>
      <c r="BB339" s="1066" t="e">
        <f>IF(AP72="☑",BB24+BB40+BB55+BB90+BB124+BB138+BB152+BB178+BB202+BB217+BB247+BB271+BB283+BB304+BB322,BB24+BB40+BB55+BB72+BB90+BB124+BB138+BB152+BB178+BB202+BB217+BB247+BB271+BB283+BB304+BB322)</f>
        <v>#VALUE!</v>
      </c>
      <c r="BC339" s="882">
        <f>SUM(BC23:BC338)</f>
        <v>0</v>
      </c>
      <c r="BD339" s="880"/>
      <c r="BE339" s="880"/>
      <c r="BF339" s="881"/>
      <c r="BG339" s="881"/>
      <c r="BH339" s="881"/>
      <c r="BI339" s="851"/>
      <c r="BJ339" s="851"/>
    </row>
    <row r="340" spans="2:62" ht="15.75" customHeight="1" thickBot="1">
      <c r="B340" s="853"/>
      <c r="C340" s="852"/>
      <c r="D340" s="853"/>
      <c r="E340" s="853"/>
      <c r="F340" s="853"/>
      <c r="G340" s="853"/>
      <c r="H340" s="853"/>
      <c r="I340" s="853"/>
      <c r="J340" s="853"/>
      <c r="K340" s="853"/>
      <c r="L340" s="853"/>
      <c r="M340" s="853"/>
      <c r="N340" s="853"/>
      <c r="O340" s="853"/>
      <c r="P340" s="853"/>
      <c r="Q340" s="853"/>
      <c r="R340" s="853"/>
      <c r="S340" s="853"/>
      <c r="T340" s="853"/>
      <c r="U340" s="854"/>
      <c r="V340" s="855" t="s">
        <v>25</v>
      </c>
      <c r="W340" s="856"/>
      <c r="X340" s="856"/>
      <c r="Y340" s="857"/>
      <c r="Z340" s="858"/>
      <c r="AA340" s="859"/>
      <c r="AB340" s="859"/>
      <c r="AC340" s="859"/>
      <c r="AD340" s="859"/>
      <c r="AE340" s="859"/>
      <c r="AF340" s="859"/>
      <c r="AG340" s="859"/>
      <c r="AH340" s="859"/>
      <c r="AI340" s="859"/>
      <c r="AJ340" s="859"/>
      <c r="AK340" s="859"/>
      <c r="AL340" s="859"/>
      <c r="AM340" s="884" t="s">
        <v>25</v>
      </c>
      <c r="AN340" s="883" t="s">
        <v>25</v>
      </c>
      <c r="AO340" s="859"/>
      <c r="AP340" s="859"/>
      <c r="AQ340" s="859"/>
      <c r="AR340" s="878"/>
      <c r="AS340" s="878"/>
      <c r="AT340" s="878"/>
      <c r="AU340" s="878"/>
      <c r="AV340" s="878"/>
      <c r="AW340" s="879"/>
      <c r="AX340" s="861" t="s">
        <v>25</v>
      </c>
      <c r="AY340" s="860"/>
      <c r="AZ340" s="862" t="s">
        <v>25</v>
      </c>
      <c r="BA340" s="862" t="s">
        <v>25</v>
      </c>
      <c r="BB340" s="862" t="s">
        <v>25</v>
      </c>
      <c r="BC340" s="882"/>
      <c r="BD340" s="880"/>
      <c r="BE340" s="880"/>
      <c r="BF340" s="881"/>
      <c r="BG340" s="881"/>
      <c r="BH340" s="881"/>
      <c r="BI340" s="863"/>
      <c r="BJ340" s="863"/>
    </row>
    <row r="341" spans="2:62" ht="42.75" customHeight="1">
      <c r="U341" s="865" t="str">
        <f>IF(K72="☑","／９０点　認定点数７２点以上（設問④非該当のため）","／１００点　認定点数８０点以上")</f>
        <v>／１００点　認定点数８０点以上</v>
      </c>
      <c r="AM341" s="865" t="str">
        <f>IF(AF72="☑","／９０点　認定点数７２点以上（設問④非該当のため）","／１００点　認定点数８０点以上")</f>
        <v>／１００点　認定点数８０点以上</v>
      </c>
      <c r="AX341" s="865" t="str">
        <f>IF(AP72="☑","／９０点　認定点数７２点以上（設問④非該当のため）","／１００点　認定点数８０点以上")</f>
        <v>／１００点　認定点数８０点以上</v>
      </c>
    </row>
    <row r="342" spans="2:62" ht="25.5" customHeight="1">
      <c r="C342" s="865"/>
      <c r="E342" s="865" t="s">
        <v>309</v>
      </c>
      <c r="Z342" s="866" t="s">
        <v>309</v>
      </c>
    </row>
    <row r="343" spans="2:62" ht="266.25" customHeight="1">
      <c r="C343" s="867"/>
      <c r="D343" s="868"/>
      <c r="E343" s="1805"/>
      <c r="F343" s="1806"/>
      <c r="G343" s="1806"/>
      <c r="H343" s="1806"/>
      <c r="I343" s="1806"/>
      <c r="J343" s="1806"/>
      <c r="K343" s="1806"/>
      <c r="L343" s="1806"/>
      <c r="M343" s="1806"/>
      <c r="N343" s="1806"/>
      <c r="O343" s="1806"/>
      <c r="P343" s="1806"/>
      <c r="Q343" s="1806"/>
      <c r="R343" s="1806"/>
      <c r="S343" s="1806"/>
      <c r="T343" s="1806"/>
      <c r="U343" s="1806"/>
      <c r="V343" s="1807"/>
      <c r="Z343" s="1235"/>
      <c r="AA343" s="1236"/>
      <c r="AB343" s="1236"/>
      <c r="AC343" s="1236"/>
      <c r="AD343" s="1236"/>
      <c r="AE343" s="1236"/>
      <c r="AF343" s="1236"/>
      <c r="AG343" s="1236"/>
      <c r="AH343" s="1236"/>
      <c r="AI343" s="1236"/>
      <c r="AJ343" s="1236"/>
      <c r="AK343" s="1236"/>
      <c r="AL343" s="1236"/>
      <c r="AM343" s="1804"/>
      <c r="AP343" s="1235"/>
      <c r="AQ343" s="1236"/>
      <c r="AR343" s="1236"/>
      <c r="AS343" s="1236"/>
      <c r="AT343" s="1236"/>
      <c r="AU343" s="1236"/>
      <c r="AV343" s="1236"/>
      <c r="AW343" s="1236"/>
      <c r="AX343" s="1236"/>
      <c r="AY343" s="1236"/>
      <c r="AZ343" s="1236"/>
      <c r="BA343" s="1236"/>
      <c r="BB343" s="1236"/>
      <c r="BC343" s="1236"/>
      <c r="BD343" s="1236"/>
      <c r="BE343" s="1236"/>
      <c r="BF343" s="1236"/>
      <c r="BG343" s="1236"/>
      <c r="BH343" s="1237"/>
    </row>
    <row r="344" spans="2:62" ht="45" customHeight="1"/>
  </sheetData>
  <sheetProtection sheet="1" objects="1" scenarios="1"/>
  <mergeCells count="845">
    <mergeCell ref="B3:H3"/>
    <mergeCell ref="I3:O3"/>
    <mergeCell ref="BG8:BH8"/>
    <mergeCell ref="BG9:BH9"/>
    <mergeCell ref="AG277:AG278"/>
    <mergeCell ref="Z278:AD279"/>
    <mergeCell ref="Y270:AE272"/>
    <mergeCell ref="Z273:AD274"/>
    <mergeCell ref="AI79:AJ79"/>
    <mergeCell ref="AI109:AK109"/>
    <mergeCell ref="AI132:AK132"/>
    <mergeCell ref="AG81:AH81"/>
    <mergeCell ref="AI81:AJ81"/>
    <mergeCell ref="BB138:BB150"/>
    <mergeCell ref="AQ268:AV268"/>
    <mergeCell ref="AQ199:AV199"/>
    <mergeCell ref="BA90:BA122"/>
    <mergeCell ref="BB90:BB122"/>
    <mergeCell ref="AZ247:AZ269"/>
    <mergeCell ref="AS237:AV237"/>
    <mergeCell ref="AS242:AV242"/>
    <mergeCell ref="AP248:AR248"/>
    <mergeCell ref="AP91:AR91"/>
    <mergeCell ref="AS95:AV95"/>
    <mergeCell ref="AQ301:AV301"/>
    <mergeCell ref="AQ280:AV280"/>
    <mergeCell ref="AF271:AH271"/>
    <mergeCell ref="Z254:AD256"/>
    <mergeCell ref="Z257:AD259"/>
    <mergeCell ref="AI257:AK257"/>
    <mergeCell ref="Z260:AD262"/>
    <mergeCell ref="AO270:AO281"/>
    <mergeCell ref="AP284:AR284"/>
    <mergeCell ref="AS288:AV288"/>
    <mergeCell ref="AS292:AV292"/>
    <mergeCell ref="AS274:AT274"/>
    <mergeCell ref="AP271:AR271"/>
    <mergeCell ref="Y282:AE287"/>
    <mergeCell ref="X151:X176"/>
    <mergeCell ref="AI127:AK127"/>
    <mergeCell ref="AG135:AK135"/>
    <mergeCell ref="Y137:AE140"/>
    <mergeCell ref="AS100:AV100"/>
    <mergeCell ref="AS109:AV109"/>
    <mergeCell ref="AS115:AV115"/>
    <mergeCell ref="AP203:AT203"/>
    <mergeCell ref="AQ181:AR181"/>
    <mergeCell ref="AS182:AV182"/>
    <mergeCell ref="Z129:AD131"/>
    <mergeCell ref="Z132:AD134"/>
    <mergeCell ref="Y151:AE156"/>
    <mergeCell ref="Z163:AD165"/>
    <mergeCell ref="X89:X122"/>
    <mergeCell ref="AZ90:AZ122"/>
    <mergeCell ref="AQ214:AV214"/>
    <mergeCell ref="AP218:AR218"/>
    <mergeCell ref="AQ244:AV244"/>
    <mergeCell ref="AZ152:AZ176"/>
    <mergeCell ref="AZ178:AZ200"/>
    <mergeCell ref="AZ202:AZ215"/>
    <mergeCell ref="Z103:AD105"/>
    <mergeCell ref="AI115:AK115"/>
    <mergeCell ref="AF139:AI139"/>
    <mergeCell ref="Z160:AD162"/>
    <mergeCell ref="Z157:AD159"/>
    <mergeCell ref="Z141:AD142"/>
    <mergeCell ref="Z143:AD144"/>
    <mergeCell ref="AI170:AK170"/>
    <mergeCell ref="AI164:AK164"/>
    <mergeCell ref="AS211:AV211"/>
    <mergeCell ref="AO123:AO136"/>
    <mergeCell ref="AO89:AO122"/>
    <mergeCell ref="AG121:AK121"/>
    <mergeCell ref="AG145:AG146"/>
    <mergeCell ref="AI233:AK233"/>
    <mergeCell ref="AI143:AK143"/>
    <mergeCell ref="Z330:AD332"/>
    <mergeCell ref="Z309:AD311"/>
    <mergeCell ref="Z312:AD314"/>
    <mergeCell ref="Y321:AE326"/>
    <mergeCell ref="Z328:AD329"/>
    <mergeCell ref="X201:X215"/>
    <mergeCell ref="X270:X281"/>
    <mergeCell ref="X246:X269"/>
    <mergeCell ref="T204:U204"/>
    <mergeCell ref="T251:U251"/>
    <mergeCell ref="T250:U250"/>
    <mergeCell ref="T252:U252"/>
    <mergeCell ref="T255:U255"/>
    <mergeCell ref="T212:U212"/>
    <mergeCell ref="U214:V214"/>
    <mergeCell ref="Z205:AD206"/>
    <mergeCell ref="T218:U218"/>
    <mergeCell ref="Z226:AD228"/>
    <mergeCell ref="T220:U220"/>
    <mergeCell ref="T256:U256"/>
    <mergeCell ref="T222:U222"/>
    <mergeCell ref="T224:U224"/>
    <mergeCell ref="T225:U225"/>
    <mergeCell ref="T274:U274"/>
    <mergeCell ref="Z333:AD335"/>
    <mergeCell ref="Z295:AD297"/>
    <mergeCell ref="AG175:AK175"/>
    <mergeCell ref="Y177:AE181"/>
    <mergeCell ref="AF179:AI179"/>
    <mergeCell ref="AG181:AH181"/>
    <mergeCell ref="AI182:AK182"/>
    <mergeCell ref="Y216:AE221"/>
    <mergeCell ref="AI196:AK196"/>
    <mergeCell ref="AG199:AK199"/>
    <mergeCell ref="AI262:AK262"/>
    <mergeCell ref="AI266:AK266"/>
    <mergeCell ref="AG268:AK268"/>
    <mergeCell ref="Z275:AD277"/>
    <mergeCell ref="AG214:AK214"/>
    <mergeCell ref="AI211:AK211"/>
    <mergeCell ref="AI205:AK205"/>
    <mergeCell ref="AI223:AK223"/>
    <mergeCell ref="AI308:AK308"/>
    <mergeCell ref="Z210:AD212"/>
    <mergeCell ref="Z229:AD231"/>
    <mergeCell ref="Z207:AD209"/>
    <mergeCell ref="Z223:AD225"/>
    <mergeCell ref="Y201:AE204"/>
    <mergeCell ref="Z343:AM343"/>
    <mergeCell ref="E343:V343"/>
    <mergeCell ref="N334:P334"/>
    <mergeCell ref="N325:P325"/>
    <mergeCell ref="T316:U316"/>
    <mergeCell ref="T323:U323"/>
    <mergeCell ref="AI334:AK334"/>
    <mergeCell ref="AI188:AK188"/>
    <mergeCell ref="E192:I194"/>
    <mergeCell ref="E273:I274"/>
    <mergeCell ref="D216:J221"/>
    <mergeCell ref="E275:I276"/>
    <mergeCell ref="E257:I259"/>
    <mergeCell ref="L268:P268"/>
    <mergeCell ref="L280:P280"/>
    <mergeCell ref="D246:J251"/>
    <mergeCell ref="T259:U259"/>
    <mergeCell ref="AI228:AK228"/>
    <mergeCell ref="AI237:AK237"/>
    <mergeCell ref="T242:U242"/>
    <mergeCell ref="AI190:AK190"/>
    <mergeCell ref="Z189:AD191"/>
    <mergeCell ref="Z192:AD194"/>
    <mergeCell ref="AG337:AK337"/>
    <mergeCell ref="BB124:BB136"/>
    <mergeCell ref="BA124:BA136"/>
    <mergeCell ref="AO137:AO150"/>
    <mergeCell ref="AP125:AR125"/>
    <mergeCell ref="AQ135:AV135"/>
    <mergeCell ref="AZ124:AZ136"/>
    <mergeCell ref="AZ138:AZ150"/>
    <mergeCell ref="AQ149:AV149"/>
    <mergeCell ref="BA138:BA150"/>
    <mergeCell ref="AS127:AV127"/>
    <mergeCell ref="AS132:AV132"/>
    <mergeCell ref="AS143:AV143"/>
    <mergeCell ref="AQ145:AQ146"/>
    <mergeCell ref="AP139:AT139"/>
    <mergeCell ref="BA152:BA176"/>
    <mergeCell ref="AO151:AO176"/>
    <mergeCell ref="BB247:BB269"/>
    <mergeCell ref="BA202:BA215"/>
    <mergeCell ref="BB217:BB245"/>
    <mergeCell ref="BA217:BA245"/>
    <mergeCell ref="AO246:AO269"/>
    <mergeCell ref="BA247:BA269"/>
    <mergeCell ref="AZ217:AZ245"/>
    <mergeCell ref="BB202:BB215"/>
    <mergeCell ref="AS205:AV205"/>
    <mergeCell ref="AS257:AV257"/>
    <mergeCell ref="AO216:AO245"/>
    <mergeCell ref="AO201:AO215"/>
    <mergeCell ref="AS228:AV228"/>
    <mergeCell ref="AS233:AV233"/>
    <mergeCell ref="AO20:AO22"/>
    <mergeCell ref="AQ52:AV52"/>
    <mergeCell ref="AO54:AO70"/>
    <mergeCell ref="AQ65:AQ66"/>
    <mergeCell ref="AQ73:AX73"/>
    <mergeCell ref="AP74:AR74"/>
    <mergeCell ref="AS77:AU77"/>
    <mergeCell ref="AS79:AU79"/>
    <mergeCell ref="AQ81:AR81"/>
    <mergeCell ref="AS81:AU81"/>
    <mergeCell ref="AP22:AW22"/>
    <mergeCell ref="AP56:AR56"/>
    <mergeCell ref="AQ34:AR34"/>
    <mergeCell ref="N211:P211"/>
    <mergeCell ref="N182:P182"/>
    <mergeCell ref="E189:I191"/>
    <mergeCell ref="BA72:BA88"/>
    <mergeCell ref="BB72:BB88"/>
    <mergeCell ref="AO71:AO88"/>
    <mergeCell ref="AR69:AV69"/>
    <mergeCell ref="AO39:AO53"/>
    <mergeCell ref="AR87:AV87"/>
    <mergeCell ref="AZ40:AZ53"/>
    <mergeCell ref="AZ55:AZ70"/>
    <mergeCell ref="BA55:BA70"/>
    <mergeCell ref="BB55:BB70"/>
    <mergeCell ref="T210:U210"/>
    <mergeCell ref="BB178:BB200"/>
    <mergeCell ref="AS188:AV188"/>
    <mergeCell ref="AS190:AV190"/>
    <mergeCell ref="AO177:AO199"/>
    <mergeCell ref="AQ175:AV175"/>
    <mergeCell ref="BB152:BB176"/>
    <mergeCell ref="AS164:AV164"/>
    <mergeCell ref="AS170:AV170"/>
    <mergeCell ref="AS196:AV196"/>
    <mergeCell ref="T163:U163"/>
    <mergeCell ref="T276:U276"/>
    <mergeCell ref="T237:U237"/>
    <mergeCell ref="T235:U235"/>
    <mergeCell ref="C151:C176"/>
    <mergeCell ref="N188:P188"/>
    <mergeCell ref="E210:I212"/>
    <mergeCell ref="E223:I225"/>
    <mergeCell ref="E226:I228"/>
    <mergeCell ref="N196:P196"/>
    <mergeCell ref="N190:P190"/>
    <mergeCell ref="D201:J204"/>
    <mergeCell ref="E205:I206"/>
    <mergeCell ref="E163:I165"/>
    <mergeCell ref="E157:I159"/>
    <mergeCell ref="C201:C215"/>
    <mergeCell ref="L181:M181"/>
    <mergeCell ref="N170:P170"/>
    <mergeCell ref="N164:P164"/>
    <mergeCell ref="C177:C200"/>
    <mergeCell ref="E207:I209"/>
    <mergeCell ref="D177:J181"/>
    <mergeCell ref="K179:N179"/>
    <mergeCell ref="L214:P214"/>
    <mergeCell ref="E160:I162"/>
    <mergeCell ref="Y246:AE251"/>
    <mergeCell ref="T230:U230"/>
    <mergeCell ref="T275:U275"/>
    <mergeCell ref="T240:U240"/>
    <mergeCell ref="T241:U241"/>
    <mergeCell ref="T233:U233"/>
    <mergeCell ref="AI252:AK252"/>
    <mergeCell ref="S249:V249"/>
    <mergeCell ref="S271:V271"/>
    <mergeCell ref="T257:U257"/>
    <mergeCell ref="T266:U266"/>
    <mergeCell ref="T254:U254"/>
    <mergeCell ref="X216:X245"/>
    <mergeCell ref="T236:U236"/>
    <mergeCell ref="T226:U226"/>
    <mergeCell ref="T260:U260"/>
    <mergeCell ref="T264:U264"/>
    <mergeCell ref="T265:U265"/>
    <mergeCell ref="T262:U262"/>
    <mergeCell ref="T263:U263"/>
    <mergeCell ref="U268:V268"/>
    <mergeCell ref="T261:U261"/>
    <mergeCell ref="T258:U258"/>
    <mergeCell ref="T253:U253"/>
    <mergeCell ref="T327:U327"/>
    <mergeCell ref="T329:U329"/>
    <mergeCell ref="T326:U326"/>
    <mergeCell ref="T289:U289"/>
    <mergeCell ref="C216:C245"/>
    <mergeCell ref="L301:P301"/>
    <mergeCell ref="C246:C269"/>
    <mergeCell ref="N252:P252"/>
    <mergeCell ref="N257:P257"/>
    <mergeCell ref="N262:P262"/>
    <mergeCell ref="E260:I262"/>
    <mergeCell ref="L277:L278"/>
    <mergeCell ref="N292:P292"/>
    <mergeCell ref="N242:P242"/>
    <mergeCell ref="N288:P288"/>
    <mergeCell ref="E292:I294"/>
    <mergeCell ref="D270:J272"/>
    <mergeCell ref="E289:I291"/>
    <mergeCell ref="E295:I297"/>
    <mergeCell ref="N266:P266"/>
    <mergeCell ref="E254:I256"/>
    <mergeCell ref="L244:P244"/>
    <mergeCell ref="D282:J287"/>
    <mergeCell ref="N223:P223"/>
    <mergeCell ref="AP305:AR305"/>
    <mergeCell ref="AP306:AP307"/>
    <mergeCell ref="T312:U312"/>
    <mergeCell ref="T299:U299"/>
    <mergeCell ref="T278:U278"/>
    <mergeCell ref="E330:I332"/>
    <mergeCell ref="D321:J326"/>
    <mergeCell ref="C321:C338"/>
    <mergeCell ref="C303:C320"/>
    <mergeCell ref="E315:I317"/>
    <mergeCell ref="N314:P314"/>
    <mergeCell ref="E333:I335"/>
    <mergeCell ref="D303:J308"/>
    <mergeCell ref="N308:P308"/>
    <mergeCell ref="L319:P319"/>
    <mergeCell ref="E309:I311"/>
    <mergeCell ref="E312:I314"/>
    <mergeCell ref="K306:K307"/>
    <mergeCell ref="L337:P337"/>
    <mergeCell ref="E328:I329"/>
    <mergeCell ref="C282:C302"/>
    <mergeCell ref="C270:C281"/>
    <mergeCell ref="S306:V306"/>
    <mergeCell ref="U337:V337"/>
    <mergeCell ref="AS314:AV314"/>
    <mergeCell ref="AP323:AR323"/>
    <mergeCell ref="AS325:AV325"/>
    <mergeCell ref="AS334:AV334"/>
    <mergeCell ref="BA322:BA338"/>
    <mergeCell ref="T286:U286"/>
    <mergeCell ref="T287:U287"/>
    <mergeCell ref="T332:U332"/>
    <mergeCell ref="T333:U333"/>
    <mergeCell ref="T305:U305"/>
    <mergeCell ref="AO282:AO302"/>
    <mergeCell ref="AI288:AK288"/>
    <mergeCell ref="AI292:AK292"/>
    <mergeCell ref="AG319:AK319"/>
    <mergeCell ref="AO303:AO320"/>
    <mergeCell ref="T330:U330"/>
    <mergeCell ref="T307:U307"/>
    <mergeCell ref="T308:U308"/>
    <mergeCell ref="T309:U309"/>
    <mergeCell ref="X303:X320"/>
    <mergeCell ref="X282:X302"/>
    <mergeCell ref="AZ304:AZ320"/>
    <mergeCell ref="T311:U311"/>
    <mergeCell ref="T297:U297"/>
    <mergeCell ref="BB304:BB320"/>
    <mergeCell ref="T334:U334"/>
    <mergeCell ref="BA283:BA302"/>
    <mergeCell ref="T331:U331"/>
    <mergeCell ref="T298:U298"/>
    <mergeCell ref="BB283:BB302"/>
    <mergeCell ref="AI314:AK314"/>
    <mergeCell ref="AI325:AK325"/>
    <mergeCell ref="AG301:AK301"/>
    <mergeCell ref="Y303:AE308"/>
    <mergeCell ref="AF306:AF307"/>
    <mergeCell ref="AZ283:AZ302"/>
    <mergeCell ref="Z289:AD291"/>
    <mergeCell ref="Z292:AD294"/>
    <mergeCell ref="X321:X338"/>
    <mergeCell ref="T325:U325"/>
    <mergeCell ref="AZ322:AZ338"/>
    <mergeCell ref="AQ337:AV337"/>
    <mergeCell ref="AO321:AO338"/>
    <mergeCell ref="AQ319:AV319"/>
    <mergeCell ref="T328:U328"/>
    <mergeCell ref="U301:V301"/>
    <mergeCell ref="T294:U294"/>
    <mergeCell ref="AS308:AV308"/>
    <mergeCell ref="T314:U314"/>
    <mergeCell ref="U319:V319"/>
    <mergeCell ref="AI242:AK242"/>
    <mergeCell ref="AG244:AK244"/>
    <mergeCell ref="Z186:AD188"/>
    <mergeCell ref="T238:U238"/>
    <mergeCell ref="T239:U239"/>
    <mergeCell ref="T231:U231"/>
    <mergeCell ref="D39:J44"/>
    <mergeCell ref="T310:U310"/>
    <mergeCell ref="T288:U288"/>
    <mergeCell ref="T290:U290"/>
    <mergeCell ref="T64:U64"/>
    <mergeCell ref="Z63:AD64"/>
    <mergeCell ref="T315:U315"/>
    <mergeCell ref="S285:V285"/>
    <mergeCell ref="T295:U295"/>
    <mergeCell ref="T296:U296"/>
    <mergeCell ref="T284:U284"/>
    <mergeCell ref="Z315:AD317"/>
    <mergeCell ref="E277:I278"/>
    <mergeCell ref="E229:I231"/>
    <mergeCell ref="N228:P228"/>
    <mergeCell ref="N233:P233"/>
    <mergeCell ref="L63:M63"/>
    <mergeCell ref="D22:Q22"/>
    <mergeCell ref="E61:I62"/>
    <mergeCell ref="E34:I35"/>
    <mergeCell ref="E45:I46"/>
    <mergeCell ref="B1:AK1"/>
    <mergeCell ref="T291:U291"/>
    <mergeCell ref="T292:U292"/>
    <mergeCell ref="T313:U313"/>
    <mergeCell ref="C20:C22"/>
    <mergeCell ref="B23:B70"/>
    <mergeCell ref="E32:I33"/>
    <mergeCell ref="D21:T21"/>
    <mergeCell ref="T26:U26"/>
    <mergeCell ref="T30:U30"/>
    <mergeCell ref="N237:P237"/>
    <mergeCell ref="AG280:AK280"/>
    <mergeCell ref="T232:U232"/>
    <mergeCell ref="T248:U248"/>
    <mergeCell ref="U244:V244"/>
    <mergeCell ref="T227:U227"/>
    <mergeCell ref="T228:U228"/>
    <mergeCell ref="T229:U229"/>
    <mergeCell ref="T234:U234"/>
    <mergeCell ref="Z32:AD33"/>
    <mergeCell ref="Z34:AD35"/>
    <mergeCell ref="Z47:AD48"/>
    <mergeCell ref="Z49:AD50"/>
    <mergeCell ref="AJ28:AK28"/>
    <mergeCell ref="C54:C70"/>
    <mergeCell ref="C23:C38"/>
    <mergeCell ref="C39:C53"/>
    <mergeCell ref="B20:B22"/>
    <mergeCell ref="O30:P30"/>
    <mergeCell ref="O59:P59"/>
    <mergeCell ref="O61:P61"/>
    <mergeCell ref="O63:P63"/>
    <mergeCell ref="L69:P69"/>
    <mergeCell ref="D23:J28"/>
    <mergeCell ref="E49:I50"/>
    <mergeCell ref="E30:I31"/>
    <mergeCell ref="O32:P32"/>
    <mergeCell ref="E47:I48"/>
    <mergeCell ref="D69:J69"/>
    <mergeCell ref="D70:J70"/>
    <mergeCell ref="L65:L66"/>
    <mergeCell ref="E65:I66"/>
    <mergeCell ref="D54:J59"/>
    <mergeCell ref="K56:M56"/>
    <mergeCell ref="AG52:AK52"/>
    <mergeCell ref="T57:U57"/>
    <mergeCell ref="T59:U59"/>
    <mergeCell ref="T60:U60"/>
    <mergeCell ref="T61:U61"/>
    <mergeCell ref="T62:U62"/>
    <mergeCell ref="AJ61:AK61"/>
    <mergeCell ref="O34:P34"/>
    <mergeCell ref="T41:U41"/>
    <mergeCell ref="L52:P52"/>
    <mergeCell ref="AJ34:AK34"/>
    <mergeCell ref="L37:P37"/>
    <mergeCell ref="K40:M40"/>
    <mergeCell ref="T42:U42"/>
    <mergeCell ref="T35:U35"/>
    <mergeCell ref="S40:V40"/>
    <mergeCell ref="AF56:AH56"/>
    <mergeCell ref="AJ59:AK59"/>
    <mergeCell ref="Z61:AD62"/>
    <mergeCell ref="Y54:AE59"/>
    <mergeCell ref="Y39:AE44"/>
    <mergeCell ref="O28:P28"/>
    <mergeCell ref="T34:U34"/>
    <mergeCell ref="T28:U28"/>
    <mergeCell ref="T29:U29"/>
    <mergeCell ref="K25:M25"/>
    <mergeCell ref="T47:U47"/>
    <mergeCell ref="T48:U48"/>
    <mergeCell ref="T45:U45"/>
    <mergeCell ref="T46:U46"/>
    <mergeCell ref="U37:V37"/>
    <mergeCell ref="T43:U43"/>
    <mergeCell ref="T44:U44"/>
    <mergeCell ref="T27:U27"/>
    <mergeCell ref="T31:U31"/>
    <mergeCell ref="T32:U32"/>
    <mergeCell ref="T33:U33"/>
    <mergeCell ref="S25:V25"/>
    <mergeCell ref="E143:I144"/>
    <mergeCell ref="E129:I131"/>
    <mergeCell ref="E132:I134"/>
    <mergeCell ref="N132:P132"/>
    <mergeCell ref="N115:P115"/>
    <mergeCell ref="N81:O81"/>
    <mergeCell ref="N95:P95"/>
    <mergeCell ref="L121:Q121"/>
    <mergeCell ref="E97:I99"/>
    <mergeCell ref="E103:I105"/>
    <mergeCell ref="L81:M81"/>
    <mergeCell ref="N100:P100"/>
    <mergeCell ref="N143:P143"/>
    <mergeCell ref="E127:I128"/>
    <mergeCell ref="E186:I188"/>
    <mergeCell ref="L87:P87"/>
    <mergeCell ref="N109:P109"/>
    <mergeCell ref="E100:I102"/>
    <mergeCell ref="U69:V69"/>
    <mergeCell ref="T140:U140"/>
    <mergeCell ref="T141:U141"/>
    <mergeCell ref="E63:I64"/>
    <mergeCell ref="L83:L84"/>
    <mergeCell ref="D71:J77"/>
    <mergeCell ref="E80:I81"/>
    <mergeCell ref="E82:I83"/>
    <mergeCell ref="L73:R73"/>
    <mergeCell ref="T82:U82"/>
    <mergeCell ref="T83:U83"/>
    <mergeCell ref="D151:J156"/>
    <mergeCell ref="L135:P135"/>
    <mergeCell ref="E141:I142"/>
    <mergeCell ref="T79:U79"/>
    <mergeCell ref="T80:U80"/>
    <mergeCell ref="L149:P149"/>
    <mergeCell ref="N127:P127"/>
    <mergeCell ref="D89:J95"/>
    <mergeCell ref="E145:I146"/>
    <mergeCell ref="Z78:AD79"/>
    <mergeCell ref="Z80:AD81"/>
    <mergeCell ref="Y71:AE77"/>
    <mergeCell ref="AG83:AG84"/>
    <mergeCell ref="Z97:AD99"/>
    <mergeCell ref="T103:U103"/>
    <mergeCell ref="T104:U104"/>
    <mergeCell ref="T113:U113"/>
    <mergeCell ref="U87:V87"/>
    <mergeCell ref="T105:U105"/>
    <mergeCell ref="T106:U106"/>
    <mergeCell ref="T107:U107"/>
    <mergeCell ref="T108:U108"/>
    <mergeCell ref="T110:U110"/>
    <mergeCell ref="AG73:AM73"/>
    <mergeCell ref="AF74:AH74"/>
    <mergeCell ref="T73:U73"/>
    <mergeCell ref="T75:U75"/>
    <mergeCell ref="AI100:AK100"/>
    <mergeCell ref="Y89:AE95"/>
    <mergeCell ref="AI95:AK95"/>
    <mergeCell ref="Z82:AD83"/>
    <mergeCell ref="AI77:AJ77"/>
    <mergeCell ref="Z100:AD102"/>
    <mergeCell ref="T179:U179"/>
    <mergeCell ref="T162:U162"/>
    <mergeCell ref="T165:U165"/>
    <mergeCell ref="T161:U161"/>
    <mergeCell ref="T157:U157"/>
    <mergeCell ref="X123:X136"/>
    <mergeCell ref="Y123:AE126"/>
    <mergeCell ref="Z127:AD128"/>
    <mergeCell ref="T132:U132"/>
    <mergeCell ref="X137:X150"/>
    <mergeCell ref="T128:U128"/>
    <mergeCell ref="T130:U130"/>
    <mergeCell ref="U149:V149"/>
    <mergeCell ref="T142:U142"/>
    <mergeCell ref="Z145:AD146"/>
    <mergeCell ref="T129:U129"/>
    <mergeCell ref="T164:U164"/>
    <mergeCell ref="T159:U159"/>
    <mergeCell ref="T144:U144"/>
    <mergeCell ref="T143:U143"/>
    <mergeCell ref="S154:V154"/>
    <mergeCell ref="T167:U167"/>
    <mergeCell ref="T170:U170"/>
    <mergeCell ref="X177:X200"/>
    <mergeCell ref="U199:V199"/>
    <mergeCell ref="T185:U185"/>
    <mergeCell ref="T186:U186"/>
    <mergeCell ref="T184:U184"/>
    <mergeCell ref="T187:U187"/>
    <mergeCell ref="T171:U171"/>
    <mergeCell ref="T183:U183"/>
    <mergeCell ref="T116:U116"/>
    <mergeCell ref="T196:U196"/>
    <mergeCell ref="T153:U153"/>
    <mergeCell ref="T160:U160"/>
    <mergeCell ref="T131:U131"/>
    <mergeCell ref="S139:V139"/>
    <mergeCell ref="S126:V126"/>
    <mergeCell ref="U135:V135"/>
    <mergeCell ref="T127:U127"/>
    <mergeCell ref="T158:U158"/>
    <mergeCell ref="T155:U155"/>
    <mergeCell ref="T172:U172"/>
    <mergeCell ref="T168:U168"/>
    <mergeCell ref="T189:U189"/>
    <mergeCell ref="T125:U125"/>
    <mergeCell ref="U175:V175"/>
    <mergeCell ref="S180:V180"/>
    <mergeCell ref="BA304:BA320"/>
    <mergeCell ref="AV4:AZ4"/>
    <mergeCell ref="AV5:AZ5"/>
    <mergeCell ref="AV6:AZ6"/>
    <mergeCell ref="AV7:AZ7"/>
    <mergeCell ref="AK4:AL4"/>
    <mergeCell ref="AK5:AL5"/>
    <mergeCell ref="AK6:AL6"/>
    <mergeCell ref="AQ83:AQ84"/>
    <mergeCell ref="AV8:AZ8"/>
    <mergeCell ref="AV9:AZ9"/>
    <mergeCell ref="AV10:AZ10"/>
    <mergeCell ref="AZ72:AZ88"/>
    <mergeCell ref="AP25:AR25"/>
    <mergeCell ref="AQ32:AR32"/>
    <mergeCell ref="AP40:AR40"/>
    <mergeCell ref="AS42:AT42"/>
    <mergeCell ref="AS49:AT49"/>
    <mergeCell ref="AQ37:AU37"/>
    <mergeCell ref="AS48:AT48"/>
    <mergeCell ref="AU63:AV63"/>
    <mergeCell ref="AO23:AO38"/>
    <mergeCell ref="AJ32:AK32"/>
    <mergeCell ref="AJ63:AK63"/>
    <mergeCell ref="B16:H16"/>
    <mergeCell ref="BC322:BH337"/>
    <mergeCell ref="BC20:BH22"/>
    <mergeCell ref="AP19:BH19"/>
    <mergeCell ref="BC124:BH135"/>
    <mergeCell ref="BC138:BH149"/>
    <mergeCell ref="BC152:BH174"/>
    <mergeCell ref="BC178:BH199"/>
    <mergeCell ref="BC202:BH214"/>
    <mergeCell ref="BC217:BH244"/>
    <mergeCell ref="BC247:BH268"/>
    <mergeCell ref="BC283:BH301"/>
    <mergeCell ref="BC304:BH319"/>
    <mergeCell ref="AP179:AT179"/>
    <mergeCell ref="AU59:AV59"/>
    <mergeCell ref="AU61:AV61"/>
    <mergeCell ref="AQ63:AR63"/>
    <mergeCell ref="AQ277:AQ278"/>
    <mergeCell ref="AS252:AV252"/>
    <mergeCell ref="AS45:AT45"/>
    <mergeCell ref="AS262:AV262"/>
    <mergeCell ref="AS266:AV266"/>
    <mergeCell ref="AS223:AV223"/>
    <mergeCell ref="BB322:BB338"/>
    <mergeCell ref="AK7:AL7"/>
    <mergeCell ref="T74:U74"/>
    <mergeCell ref="B4:H4"/>
    <mergeCell ref="B5:H5"/>
    <mergeCell ref="B6:H6"/>
    <mergeCell ref="B7:H7"/>
    <mergeCell ref="B8:H8"/>
    <mergeCell ref="B9:H9"/>
    <mergeCell ref="I4:O4"/>
    <mergeCell ref="I5:O5"/>
    <mergeCell ref="I6:O6"/>
    <mergeCell ref="I7:O7"/>
    <mergeCell ref="I8:O8"/>
    <mergeCell ref="I9:O9"/>
    <mergeCell ref="AK8:AL8"/>
    <mergeCell ref="AK9:AL9"/>
    <mergeCell ref="AK10:AL10"/>
    <mergeCell ref="I13:O13"/>
    <mergeCell ref="I14:O14"/>
    <mergeCell ref="I15:O15"/>
    <mergeCell ref="I16:O16"/>
    <mergeCell ref="B15:H15"/>
    <mergeCell ref="B13:H13"/>
    <mergeCell ref="B14:H14"/>
    <mergeCell ref="C19:V19"/>
    <mergeCell ref="AG149:AK149"/>
    <mergeCell ref="T156:U156"/>
    <mergeCell ref="T63:U63"/>
    <mergeCell ref="T50:U50"/>
    <mergeCell ref="E78:I79"/>
    <mergeCell ref="AG87:AK87"/>
    <mergeCell ref="T76:U76"/>
    <mergeCell ref="T77:U77"/>
    <mergeCell ref="T78:U78"/>
    <mergeCell ref="X71:X88"/>
    <mergeCell ref="T84:U84"/>
    <mergeCell ref="T65:U65"/>
    <mergeCell ref="Z45:AD46"/>
    <mergeCell ref="T66:U66"/>
    <mergeCell ref="Z65:AD66"/>
    <mergeCell ref="X54:X70"/>
    <mergeCell ref="Y70:AE70"/>
    <mergeCell ref="K74:M74"/>
    <mergeCell ref="T58:U58"/>
    <mergeCell ref="X39:X53"/>
    <mergeCell ref="U52:V52"/>
    <mergeCell ref="AG65:AG66"/>
    <mergeCell ref="AF19:AM19"/>
    <mergeCell ref="Y19:AB19"/>
    <mergeCell ref="Y9:AD9"/>
    <mergeCell ref="Y21:AL21"/>
    <mergeCell ref="AF25:AH25"/>
    <mergeCell ref="AF40:AH40"/>
    <mergeCell ref="Y69:AE69"/>
    <mergeCell ref="AG69:AK69"/>
    <mergeCell ref="AG37:AK37"/>
    <mergeCell ref="AJ30:AK30"/>
    <mergeCell ref="V10:AD10"/>
    <mergeCell ref="R16:AQ16"/>
    <mergeCell ref="AN12:AQ12"/>
    <mergeCell ref="Q10:U10"/>
    <mergeCell ref="Q8:U9"/>
    <mergeCell ref="V8:X8"/>
    <mergeCell ref="V9:X9"/>
    <mergeCell ref="T55:U55"/>
    <mergeCell ref="S56:V56"/>
    <mergeCell ref="T49:U49"/>
    <mergeCell ref="X23:X38"/>
    <mergeCell ref="AG63:AH63"/>
    <mergeCell ref="Y23:AE28"/>
    <mergeCell ref="Z30:AD31"/>
    <mergeCell ref="X20:X22"/>
    <mergeCell ref="B10:H10"/>
    <mergeCell ref="I10:O10"/>
    <mergeCell ref="BF272:BH272"/>
    <mergeCell ref="AS34:AT34"/>
    <mergeCell ref="BF16:BH16"/>
    <mergeCell ref="BF17:BH17"/>
    <mergeCell ref="BF13:BG13"/>
    <mergeCell ref="BF14:BG14"/>
    <mergeCell ref="BF15:BG15"/>
    <mergeCell ref="BC59:BH69"/>
    <mergeCell ref="BC76:BH87"/>
    <mergeCell ref="BF25:BH25"/>
    <mergeCell ref="BF41:BH41"/>
    <mergeCell ref="BF42:BH42"/>
    <mergeCell ref="BC46:BH52"/>
    <mergeCell ref="BD26:BH26"/>
    <mergeCell ref="BB24:BB38"/>
    <mergeCell ref="BA40:BA53"/>
    <mergeCell ref="BB40:BB53"/>
    <mergeCell ref="BA271:BA281"/>
    <mergeCell ref="BB271:BB281"/>
    <mergeCell ref="AZ271:AZ281"/>
    <mergeCell ref="BA24:BA38"/>
    <mergeCell ref="BA178:BA200"/>
    <mergeCell ref="AV15:AZ15"/>
    <mergeCell ref="AV16:AZ16"/>
    <mergeCell ref="AV17:AZ17"/>
    <mergeCell ref="AV13:AZ13"/>
    <mergeCell ref="AV14:AZ14"/>
    <mergeCell ref="AT15:AU15"/>
    <mergeCell ref="AT16:AU16"/>
    <mergeCell ref="AT17:AU17"/>
    <mergeCell ref="BC29:BH37"/>
    <mergeCell ref="BD28:BH28"/>
    <mergeCell ref="AZ24:AZ38"/>
    <mergeCell ref="AT13:AU13"/>
    <mergeCell ref="AT14:AU14"/>
    <mergeCell ref="V4:AD4"/>
    <mergeCell ref="V5:AD5"/>
    <mergeCell ref="V6:AD6"/>
    <mergeCell ref="V7:AD7"/>
    <mergeCell ref="Y8:AD8"/>
    <mergeCell ref="Q4:U4"/>
    <mergeCell ref="Q5:U5"/>
    <mergeCell ref="Q6:U6"/>
    <mergeCell ref="Q7:U7"/>
    <mergeCell ref="T81:U81"/>
    <mergeCell ref="T96:U96"/>
    <mergeCell ref="T111:U111"/>
    <mergeCell ref="T109:U109"/>
    <mergeCell ref="T101:U101"/>
    <mergeCell ref="T102:U102"/>
    <mergeCell ref="T118:U118"/>
    <mergeCell ref="T115:U115"/>
    <mergeCell ref="T117:U117"/>
    <mergeCell ref="T99:U99"/>
    <mergeCell ref="T100:U100"/>
    <mergeCell ref="T97:U97"/>
    <mergeCell ref="T112:U112"/>
    <mergeCell ref="T114:U114"/>
    <mergeCell ref="T98:U98"/>
    <mergeCell ref="T93:U93"/>
    <mergeCell ref="T94:U94"/>
    <mergeCell ref="T95:U95"/>
    <mergeCell ref="T277:U277"/>
    <mergeCell ref="T273:U273"/>
    <mergeCell ref="B71:B88"/>
    <mergeCell ref="B89:B122"/>
    <mergeCell ref="B123:B200"/>
    <mergeCell ref="B201:B281"/>
    <mergeCell ref="B282:B302"/>
    <mergeCell ref="S203:V203"/>
    <mergeCell ref="T166:U166"/>
    <mergeCell ref="S219:V219"/>
    <mergeCell ref="T195:U195"/>
    <mergeCell ref="T190:U190"/>
    <mergeCell ref="T191:U191"/>
    <mergeCell ref="T192:U192"/>
    <mergeCell ref="T193:U193"/>
    <mergeCell ref="T194:U194"/>
    <mergeCell ref="T207:U207"/>
    <mergeCell ref="T208:U208"/>
    <mergeCell ref="T209:U209"/>
    <mergeCell ref="T211:U211"/>
    <mergeCell ref="N79:O79"/>
    <mergeCell ref="D123:J126"/>
    <mergeCell ref="S72:V72"/>
    <mergeCell ref="S92:V92"/>
    <mergeCell ref="B303:B338"/>
    <mergeCell ref="T324:U324"/>
    <mergeCell ref="T272:U272"/>
    <mergeCell ref="T181:U181"/>
    <mergeCell ref="C123:C136"/>
    <mergeCell ref="C89:C122"/>
    <mergeCell ref="C137:C150"/>
    <mergeCell ref="C71:C88"/>
    <mergeCell ref="L199:P199"/>
    <mergeCell ref="N205:P205"/>
    <mergeCell ref="T206:U206"/>
    <mergeCell ref="L175:P175"/>
    <mergeCell ref="T205:U205"/>
    <mergeCell ref="T188:U188"/>
    <mergeCell ref="T182:U182"/>
    <mergeCell ref="T169:U169"/>
    <mergeCell ref="L145:L146"/>
    <mergeCell ref="D137:J140"/>
    <mergeCell ref="N77:O77"/>
    <mergeCell ref="T221:U221"/>
    <mergeCell ref="T223:U223"/>
    <mergeCell ref="T293:U293"/>
    <mergeCell ref="U121:V121"/>
    <mergeCell ref="U280:V280"/>
    <mergeCell ref="AP343:BH343"/>
    <mergeCell ref="BB4:BE4"/>
    <mergeCell ref="BB5:BE5"/>
    <mergeCell ref="BB6:BE6"/>
    <mergeCell ref="BB7:BE7"/>
    <mergeCell ref="BB8:BE9"/>
    <mergeCell ref="BB10:BE10"/>
    <mergeCell ref="BF4:BH4"/>
    <mergeCell ref="BF5:BH5"/>
    <mergeCell ref="BF6:BH6"/>
    <mergeCell ref="BF7:BH7"/>
    <mergeCell ref="BF10:BH10"/>
    <mergeCell ref="BB13:BE13"/>
    <mergeCell ref="BB14:BE14"/>
    <mergeCell ref="BB15:BE15"/>
    <mergeCell ref="BB16:BE16"/>
    <mergeCell ref="BB17:BE17"/>
    <mergeCell ref="BD57:BH57"/>
    <mergeCell ref="BD74:BH74"/>
    <mergeCell ref="BD275:BH280"/>
    <mergeCell ref="BD90:BH119"/>
    <mergeCell ref="BF73:BH73"/>
    <mergeCell ref="BF56:BH56"/>
    <mergeCell ref="AQ121:AV121"/>
    <mergeCell ref="AT3:AU3"/>
    <mergeCell ref="AV3:AZ3"/>
    <mergeCell ref="AT4:AU4"/>
    <mergeCell ref="AT5:AU5"/>
    <mergeCell ref="AT6:AU6"/>
    <mergeCell ref="AT7:AU7"/>
    <mergeCell ref="AT8:AU8"/>
    <mergeCell ref="AT9:AU9"/>
    <mergeCell ref="AT10:AU10"/>
  </mergeCells>
  <phoneticPr fontId="7"/>
  <conditionalFormatting sqref="K132:K133">
    <cfRule type="expression" dxfId="1015" priority="5213">
      <formula>AND($K$132="□",$K$133="□")</formula>
    </cfRule>
    <cfRule type="expression" dxfId="1014" priority="5087" stopIfTrue="1">
      <formula>AND($K$126="□")</formula>
    </cfRule>
  </conditionalFormatting>
  <conditionalFormatting sqref="K143:K144">
    <cfRule type="expression" dxfId="1013" priority="4880" stopIfTrue="1">
      <formula>$K$140="□"</formula>
    </cfRule>
    <cfRule type="expression" dxfId="1012" priority="4881">
      <formula>AND($K$143="□",$K$144="□")</formula>
    </cfRule>
  </conditionalFormatting>
  <conditionalFormatting sqref="K146:K147">
    <cfRule type="expression" dxfId="1011" priority="8311" stopIfTrue="1">
      <formula>$K$140="□"</formula>
    </cfRule>
    <cfRule type="expression" dxfId="1010" priority="8312">
      <formula>AND(#REF!="□",#REF!="□",$K$146="□")</formula>
    </cfRule>
  </conditionalFormatting>
  <conditionalFormatting sqref="K213">
    <cfRule type="expression" dxfId="1009" priority="5452">
      <formula>$K213="☑"</formula>
    </cfRule>
  </conditionalFormatting>
  <conditionalFormatting sqref="K243">
    <cfRule type="expression" dxfId="1008" priority="5439">
      <formula>$K243="☑"</formula>
    </cfRule>
  </conditionalFormatting>
  <conditionalFormatting sqref="K267">
    <cfRule type="expression" dxfId="1007" priority="5428">
      <formula>$K267="☑"</formula>
    </cfRule>
  </conditionalFormatting>
  <conditionalFormatting sqref="K275:K278">
    <cfRule type="expression" dxfId="1006" priority="4921">
      <formula>AND($K$275="□",$K$277="□",$K$278="□")</formula>
    </cfRule>
    <cfRule type="expression" dxfId="1005" priority="4920" stopIfTrue="1">
      <formula>AND($K$273="□",#REF!="□")</formula>
    </cfRule>
  </conditionalFormatting>
  <conditionalFormatting sqref="K279">
    <cfRule type="expression" dxfId="1004" priority="5417">
      <formula>$K279="☑"</formula>
    </cfRule>
  </conditionalFormatting>
  <conditionalFormatting sqref="K300">
    <cfRule type="expression" dxfId="1003" priority="5406">
      <formula>$K300="☑"</formula>
    </cfRule>
  </conditionalFormatting>
  <conditionalFormatting sqref="K318">
    <cfRule type="expression" dxfId="1002" priority="5395">
      <formula>$K318="☑"</formula>
    </cfRule>
  </conditionalFormatting>
  <conditionalFormatting sqref="K333">
    <cfRule type="expression" dxfId="1001" priority="4838" stopIfTrue="1">
      <formula>AND($K$324="□",$K$325="□",$K$330="□")</formula>
    </cfRule>
  </conditionalFormatting>
  <conditionalFormatting sqref="K333:K334">
    <cfRule type="expression" dxfId="1000" priority="5391">
      <formula>AND($K$333="□",$K$334="□")</formula>
    </cfRule>
  </conditionalFormatting>
  <conditionalFormatting sqref="K334">
    <cfRule type="expression" dxfId="999" priority="4251" stopIfTrue="1">
      <formula>AND($K$324="□",$K$325="□",$K$330="□")</formula>
    </cfRule>
  </conditionalFormatting>
  <conditionalFormatting sqref="K336">
    <cfRule type="expression" dxfId="998" priority="5384">
      <formula>$K336="☑"</formula>
    </cfRule>
  </conditionalFormatting>
  <conditionalFormatting sqref="K116:L116">
    <cfRule type="expression" dxfId="997" priority="873">
      <formula>$L$118="☑"</formula>
    </cfRule>
  </conditionalFormatting>
  <conditionalFormatting sqref="K134:N134">
    <cfRule type="expression" dxfId="996" priority="2337">
      <formula>$K134="☑"</formula>
    </cfRule>
  </conditionalFormatting>
  <conditionalFormatting sqref="K92:S92 V92 K93:V115 K116:T116 V116 K117:V119">
    <cfRule type="expression" dxfId="995" priority="866" stopIfTrue="1">
      <formula>$K$90="☑"</formula>
    </cfRule>
  </conditionalFormatting>
  <conditionalFormatting sqref="K139:S139 K140:V147">
    <cfRule type="expression" dxfId="994" priority="800" stopIfTrue="1">
      <formula>$K$138="☑"</formula>
    </cfRule>
  </conditionalFormatting>
  <conditionalFormatting sqref="K203:S203 K204:V212">
    <cfRule type="expression" dxfId="993" priority="363" stopIfTrue="1">
      <formula>$K$202="☑"</formula>
    </cfRule>
  </conditionalFormatting>
  <conditionalFormatting sqref="K57:V57 K58:T58 V58 K59:V67">
    <cfRule type="expression" dxfId="992" priority="65" stopIfTrue="1">
      <formula>$K$55="☑"</formula>
    </cfRule>
  </conditionalFormatting>
  <conditionalFormatting sqref="K74:V81 K82:L82 N82:Q82 R82:V84 K83:Q83 K84 M84:Q84 K85:V85">
    <cfRule type="expression" dxfId="991" priority="60" stopIfTrue="1">
      <formula>$K$72="☑"</formula>
    </cfRule>
  </conditionalFormatting>
  <conditionalFormatting sqref="K125:V125 K126:S126 K127:V133">
    <cfRule type="expression" dxfId="990" priority="357" stopIfTrue="1">
      <formula>$K$124="☑"</formula>
    </cfRule>
  </conditionalFormatting>
  <conditionalFormatting sqref="K153:V153 K154:S154 K155:V168 K169:T169 V169 K170:V172">
    <cfRule type="expression" dxfId="989" priority="440" stopIfTrue="1">
      <formula>$K$152="☑"</formula>
    </cfRule>
  </conditionalFormatting>
  <conditionalFormatting sqref="K179:V179 K180:S180 K181:T181 V181 K182:V182 K183:T183 V183 K184:V186 K187:T187 V187 K188:V188 K189:T189 V189 K190:V194 K195:T195 V195 K196:V197">
    <cfRule type="expression" dxfId="988" priority="359" stopIfTrue="1">
      <formula>$K$178="☑"</formula>
    </cfRule>
  </conditionalFormatting>
  <conditionalFormatting sqref="K218:V218 K219:S219 K220:V239 K240:O240 Q240:V240 K241:V242">
    <cfRule type="expression" dxfId="987" priority="825" stopIfTrue="1">
      <formula>$K$217="☑"</formula>
    </cfRule>
  </conditionalFormatting>
  <conditionalFormatting sqref="K248:V248 K249:S249 K250:V252 K253:T253 V253 K254:V257 K258:T258 V258 K259:V266">
    <cfRule type="expression" dxfId="986" priority="805" stopIfTrue="1">
      <formula>$K$247="☑"</formula>
    </cfRule>
  </conditionalFormatting>
  <conditionalFormatting sqref="K284:V284 K285:S285 K286:V288 K289:T289 V289 K290:V296 K297:T298 V297:V298 K299:V299">
    <cfRule type="expression" dxfId="985" priority="811" stopIfTrue="1">
      <formula>$K$283="☑"</formula>
    </cfRule>
  </conditionalFormatting>
  <conditionalFormatting sqref="K305:V305 K306:S306 K307:V314 K315:T315 V315 K316:V317">
    <cfRule type="expression" dxfId="984" priority="809" stopIfTrue="1">
      <formula>$K$304="☑"</formula>
    </cfRule>
  </conditionalFormatting>
  <conditionalFormatting sqref="K323:V323 K324:T324 V324 K325:V335">
    <cfRule type="expression" dxfId="983" priority="806" stopIfTrue="1">
      <formula>$K$322="☑"</formula>
    </cfRule>
  </conditionalFormatting>
  <conditionalFormatting sqref="L55">
    <cfRule type="expression" dxfId="982" priority="433">
      <formula>$K$55="☑"</formula>
    </cfRule>
  </conditionalFormatting>
  <conditionalFormatting sqref="L65:L66">
    <cfRule type="expression" dxfId="981" priority="801" stopIfTrue="1">
      <formula>$L$65="☑"</formula>
    </cfRule>
    <cfRule type="expression" dxfId="980" priority="938">
      <formula>$O$63&lt;30</formula>
    </cfRule>
  </conditionalFormatting>
  <conditionalFormatting sqref="L72">
    <cfRule type="expression" dxfId="979" priority="937">
      <formula>$K$72="☑"</formula>
    </cfRule>
  </conditionalFormatting>
  <conditionalFormatting sqref="L83">
    <cfRule type="expression" dxfId="978" priority="803" stopIfTrue="1">
      <formula>$L$83="☑"</formula>
    </cfRule>
    <cfRule type="expression" dxfId="977" priority="935">
      <formula>$N$81&lt;30</formula>
    </cfRule>
  </conditionalFormatting>
  <conditionalFormatting sqref="L90">
    <cfRule type="expression" dxfId="976" priority="437">
      <formula>$K$90="☑"</formula>
    </cfRule>
  </conditionalFormatting>
  <conditionalFormatting sqref="L92">
    <cfRule type="expression" dxfId="975" priority="1125">
      <formula>$K$92="☑"</formula>
    </cfRule>
  </conditionalFormatting>
  <conditionalFormatting sqref="L94:L95">
    <cfRule type="expression" dxfId="974" priority="1402">
      <formula>$K$92="☑"</formula>
    </cfRule>
    <cfRule type="expression" dxfId="973" priority="872" stopIfTrue="1">
      <formula>OR($L$94="☑",$L$95="☑")</formula>
    </cfRule>
  </conditionalFormatting>
  <conditionalFormatting sqref="L96">
    <cfRule type="expression" dxfId="972" priority="950">
      <formula>$K$96="☑"</formula>
    </cfRule>
  </conditionalFormatting>
  <conditionalFormatting sqref="L98:L100">
    <cfRule type="expression" dxfId="971" priority="1169">
      <formula>$K$96="☑"</formula>
    </cfRule>
    <cfRule type="expression" dxfId="970" priority="1168" stopIfTrue="1">
      <formula>OR($L$98="☑",$L$99="☑",$L$100="☑")</formula>
    </cfRule>
  </conditionalFormatting>
  <conditionalFormatting sqref="L101">
    <cfRule type="expression" dxfId="969" priority="932">
      <formula>$K$101="☑"</formula>
    </cfRule>
  </conditionalFormatting>
  <conditionalFormatting sqref="L103:L105">
    <cfRule type="expression" dxfId="968" priority="1163" stopIfTrue="1">
      <formula>OR($L$103="☑",$L$104="☑",$L$105="☑")</formula>
    </cfRule>
    <cfRule type="expression" dxfId="967" priority="1164">
      <formula>$K$101="☑"</formula>
    </cfRule>
  </conditionalFormatting>
  <conditionalFormatting sqref="L107:L109">
    <cfRule type="expression" dxfId="966" priority="878" stopIfTrue="1">
      <formula>OR($L$107="☑",$L$108="☑",$L$109="☑")</formula>
    </cfRule>
    <cfRule type="expression" dxfId="965" priority="879">
      <formula>$K$101="☑"</formula>
    </cfRule>
  </conditionalFormatting>
  <conditionalFormatting sqref="L110">
    <cfRule type="expression" dxfId="964" priority="929">
      <formula>$K$110="☑"</formula>
    </cfRule>
  </conditionalFormatting>
  <conditionalFormatting sqref="L112:L115">
    <cfRule type="expression" dxfId="963" priority="875" stopIfTrue="1">
      <formula>OR($L$112="☑",$L$113="☑",$L$114="☑",$L$115="☑")</formula>
    </cfRule>
    <cfRule type="expression" dxfId="962" priority="876">
      <formula>$K$110="☑"</formula>
    </cfRule>
  </conditionalFormatting>
  <conditionalFormatting sqref="L116">
    <cfRule type="expression" dxfId="961" priority="928">
      <formula>$K$116="☑"</formula>
    </cfRule>
  </conditionalFormatting>
  <conditionalFormatting sqref="L124">
    <cfRule type="expression" dxfId="960" priority="439">
      <formula>$K$124="☑"</formula>
    </cfRule>
  </conditionalFormatting>
  <conditionalFormatting sqref="L126">
    <cfRule type="expression" dxfId="959" priority="5217">
      <formula>$K$126="☑"</formula>
    </cfRule>
  </conditionalFormatting>
  <conditionalFormatting sqref="L128">
    <cfRule type="expression" dxfId="958" priority="1389">
      <formula>$K$128="☑"</formula>
    </cfRule>
  </conditionalFormatting>
  <conditionalFormatting sqref="L130:L132">
    <cfRule type="expression" dxfId="957" priority="916">
      <formula>OR($L$130="☑",$L$131="☑",$L$132="☑")</formula>
    </cfRule>
    <cfRule type="expression" dxfId="956" priority="920">
      <formula>$K$128="☑"</formula>
    </cfRule>
  </conditionalFormatting>
  <conditionalFormatting sqref="L133">
    <cfRule type="expression" dxfId="955" priority="5215">
      <formula>$K133="☑"</formula>
    </cfRule>
  </conditionalFormatting>
  <conditionalFormatting sqref="L138">
    <cfRule type="expression" dxfId="954" priority="865">
      <formula>$K$138="☑"</formula>
    </cfRule>
  </conditionalFormatting>
  <conditionalFormatting sqref="L140">
    <cfRule type="expression" dxfId="953" priority="4300">
      <formula>$K$140="☑"</formula>
    </cfRule>
  </conditionalFormatting>
  <conditionalFormatting sqref="L141">
    <cfRule type="expression" dxfId="952" priority="919">
      <formula>$K$141="☑"</formula>
    </cfRule>
  </conditionalFormatting>
  <conditionalFormatting sqref="L142">
    <cfRule type="expression" dxfId="951" priority="918">
      <formula>$K$142="☑"</formula>
    </cfRule>
  </conditionalFormatting>
  <conditionalFormatting sqref="L145">
    <cfRule type="expression" dxfId="950" priority="1098">
      <formula>$K$140="□"</formula>
    </cfRule>
  </conditionalFormatting>
  <conditionalFormatting sqref="L145:L146">
    <cfRule type="expression" dxfId="949" priority="867" stopIfTrue="1">
      <formula>$L$145="☑"</formula>
    </cfRule>
  </conditionalFormatting>
  <conditionalFormatting sqref="L152">
    <cfRule type="expression" dxfId="948" priority="860">
      <formula>$K$152="☑"</formula>
    </cfRule>
  </conditionalFormatting>
  <conditionalFormatting sqref="L154">
    <cfRule type="expression" dxfId="947" priority="1050">
      <formula>$K$154="☑"</formula>
    </cfRule>
  </conditionalFormatting>
  <conditionalFormatting sqref="L156:L159">
    <cfRule type="expression" dxfId="946" priority="910" stopIfTrue="1">
      <formula>OR($L$156="☑",$L$157="☑",$L$158="☑",$L$159="☑")</formula>
    </cfRule>
    <cfRule type="expression" dxfId="945" priority="1049">
      <formula>$K$154="☑"</formula>
    </cfRule>
  </conditionalFormatting>
  <conditionalFormatting sqref="L160">
    <cfRule type="expression" dxfId="944" priority="1047">
      <formula>$K$160="☑"</formula>
    </cfRule>
  </conditionalFormatting>
  <conditionalFormatting sqref="L162:L164">
    <cfRule type="expression" dxfId="943" priority="1045">
      <formula>$K$160="☑"</formula>
    </cfRule>
    <cfRule type="expression" dxfId="942" priority="447" stopIfTrue="1">
      <formula>OR($L$162="☑",$L$163="☑",$L$164="☑")</formula>
    </cfRule>
  </conditionalFormatting>
  <conditionalFormatting sqref="L165">
    <cfRule type="expression" dxfId="941" priority="1044">
      <formula>$K$165="☑"</formula>
    </cfRule>
  </conditionalFormatting>
  <conditionalFormatting sqref="L167:L170">
    <cfRule type="expression" dxfId="940" priority="1041">
      <formula>$K$165="☑"</formula>
    </cfRule>
    <cfRule type="expression" dxfId="939" priority="442" stopIfTrue="1">
      <formula>OR($L$167="☑",$L$168="☑",$L$169="☑",$L$170="☑")</formula>
    </cfRule>
  </conditionalFormatting>
  <conditionalFormatting sqref="L171">
    <cfRule type="expression" dxfId="938" priority="1042">
      <formula>$K$171="☑"</formula>
    </cfRule>
  </conditionalFormatting>
  <conditionalFormatting sqref="L172">
    <cfRule type="expression" dxfId="937" priority="1040">
      <formula>$K$171="☑"</formula>
    </cfRule>
    <cfRule type="expression" dxfId="936" priority="441" stopIfTrue="1">
      <formula>$L$172="☑"</formula>
    </cfRule>
  </conditionalFormatting>
  <conditionalFormatting sqref="L178">
    <cfRule type="expression" dxfId="935" priority="859">
      <formula>$K$178="☑"</formula>
    </cfRule>
  </conditionalFormatting>
  <conditionalFormatting sqref="L180">
    <cfRule type="expression" dxfId="934" priority="1038">
      <formula>$K$180="☑"</formula>
    </cfRule>
  </conditionalFormatting>
  <conditionalFormatting sqref="L183">
    <cfRule type="expression" dxfId="933" priority="1035">
      <formula>$K$183="☑"</formula>
    </cfRule>
  </conditionalFormatting>
  <conditionalFormatting sqref="L185:L188">
    <cfRule type="expression" dxfId="932" priority="858" stopIfTrue="1">
      <formula>OR($L$185="☑",$L$186="☑",$L$187="☑",$L$188="☑")</formula>
    </cfRule>
    <cfRule type="expression" dxfId="931" priority="1029">
      <formula>$K$183="☑"</formula>
    </cfRule>
  </conditionalFormatting>
  <conditionalFormatting sqref="L189">
    <cfRule type="expression" dxfId="930" priority="1033">
      <formula>$K$189="☑"</formula>
    </cfRule>
  </conditionalFormatting>
  <conditionalFormatting sqref="L191">
    <cfRule type="expression" dxfId="929" priority="1030">
      <formula>$K$191="☑"</formula>
    </cfRule>
  </conditionalFormatting>
  <conditionalFormatting sqref="L193:L196">
    <cfRule type="expression" dxfId="928" priority="857" stopIfTrue="1">
      <formula>OR($L$193="☑",$L$194="☑",$L$195="☑",$L$196="☑")</formula>
    </cfRule>
    <cfRule type="expression" dxfId="927" priority="1028">
      <formula>$K$191="☑"</formula>
    </cfRule>
  </conditionalFormatting>
  <conditionalFormatting sqref="L202">
    <cfRule type="expression" dxfId="926" priority="855">
      <formula>$K$202="☑"</formula>
    </cfRule>
  </conditionalFormatting>
  <conditionalFormatting sqref="L204">
    <cfRule type="expression" dxfId="925" priority="1027">
      <formula>$K$204="☑"</formula>
    </cfRule>
  </conditionalFormatting>
  <conditionalFormatting sqref="L206">
    <cfRule type="expression" dxfId="924" priority="1025">
      <formula>$K$206="☑"</formula>
    </cfRule>
  </conditionalFormatting>
  <conditionalFormatting sqref="L208:L211">
    <cfRule type="expression" dxfId="923" priority="1024">
      <formula>$K$206="☑"</formula>
    </cfRule>
    <cfRule type="expression" dxfId="922" priority="854" stopIfTrue="1">
      <formula>OR($L$208="☑",$L$209="☑",$L$210="☑",$L$211="☑")</formula>
    </cfRule>
  </conditionalFormatting>
  <conditionalFormatting sqref="L217">
    <cfRule type="expression" dxfId="921" priority="849">
      <formula>$K$217="☑"</formula>
    </cfRule>
  </conditionalFormatting>
  <conditionalFormatting sqref="L219">
    <cfRule type="expression" dxfId="920" priority="1018">
      <formula>$K$219="☑"</formula>
    </cfRule>
  </conditionalFormatting>
  <conditionalFormatting sqref="L221:L223">
    <cfRule type="expression" dxfId="919" priority="1001">
      <formula>$K$219="☑"</formula>
    </cfRule>
    <cfRule type="expression" dxfId="918" priority="853" stopIfTrue="1">
      <formula>OR($L$221="☑",$L$222="☑",$L$223="☑")</formula>
    </cfRule>
  </conditionalFormatting>
  <conditionalFormatting sqref="L224">
    <cfRule type="expression" dxfId="917" priority="1017">
      <formula>$K$224="☑"</formula>
    </cfRule>
  </conditionalFormatting>
  <conditionalFormatting sqref="L226:L228">
    <cfRule type="expression" dxfId="916" priority="1000">
      <formula>$K$224="☑"</formula>
    </cfRule>
    <cfRule type="expression" dxfId="915" priority="852" stopIfTrue="1">
      <formula>OR($L$226="☑",$L$227="☑",$L$228="☑")</formula>
    </cfRule>
  </conditionalFormatting>
  <conditionalFormatting sqref="L229">
    <cfRule type="expression" dxfId="914" priority="1016">
      <formula>$K$229="☑"</formula>
    </cfRule>
  </conditionalFormatting>
  <conditionalFormatting sqref="L231:L233">
    <cfRule type="expression" dxfId="913" priority="847" stopIfTrue="1">
      <formula>OR($L$231="☑",$L$232="☑",$L$233="☑")</formula>
    </cfRule>
    <cfRule type="expression" dxfId="912" priority="999">
      <formula>$K$229="☑"</formula>
    </cfRule>
  </conditionalFormatting>
  <conditionalFormatting sqref="L234">
    <cfRule type="expression" dxfId="911" priority="1015">
      <formula>$K$234="☑"</formula>
    </cfRule>
  </conditionalFormatting>
  <conditionalFormatting sqref="L236:L237">
    <cfRule type="expression" dxfId="910" priority="998">
      <formula>$K$234="☑"</formula>
    </cfRule>
    <cfRule type="expression" dxfId="909" priority="844" stopIfTrue="1">
      <formula>OR($L$236="☑",$L$237="☑")</formula>
    </cfRule>
  </conditionalFormatting>
  <conditionalFormatting sqref="L238">
    <cfRule type="expression" dxfId="908" priority="1014">
      <formula>$K$238="☑"</formula>
    </cfRule>
  </conditionalFormatting>
  <conditionalFormatting sqref="L240:L242">
    <cfRule type="expression" dxfId="907" priority="997">
      <formula>$K$238="☑"</formula>
    </cfRule>
    <cfRule type="expression" dxfId="906" priority="843" stopIfTrue="1">
      <formula>OR($L$240="☑",$L$241="☑",$L$242="☑")</formula>
    </cfRule>
  </conditionalFormatting>
  <conditionalFormatting sqref="L247">
    <cfRule type="expression" dxfId="905" priority="841">
      <formula>$K$247="☑"</formula>
    </cfRule>
  </conditionalFormatting>
  <conditionalFormatting sqref="L249">
    <cfRule type="expression" dxfId="904" priority="996">
      <formula>$K$249="☑"</formula>
    </cfRule>
  </conditionalFormatting>
  <conditionalFormatting sqref="L251:L252">
    <cfRule type="expression" dxfId="903" priority="838" stopIfTrue="1">
      <formula>OR($L$251="☑",$L$252="☑")</formula>
    </cfRule>
    <cfRule type="expression" dxfId="902" priority="992">
      <formula>$K$249="☑"</formula>
    </cfRule>
  </conditionalFormatting>
  <conditionalFormatting sqref="L253">
    <cfRule type="expression" dxfId="901" priority="989">
      <formula>$K$253="☑"</formula>
    </cfRule>
  </conditionalFormatting>
  <conditionalFormatting sqref="L255:L257">
    <cfRule type="expression" dxfId="900" priority="839" stopIfTrue="1">
      <formula>OR($L$255="☑",$L$256="☑",$L$257="☑")</formula>
    </cfRule>
    <cfRule type="expression" dxfId="899" priority="985">
      <formula>$K$253="☑"</formula>
    </cfRule>
  </conditionalFormatting>
  <conditionalFormatting sqref="L258">
    <cfRule type="expression" dxfId="898" priority="988">
      <formula>$K$258="☑"</formula>
    </cfRule>
  </conditionalFormatting>
  <conditionalFormatting sqref="L260:L262">
    <cfRule type="expression" priority="837" stopIfTrue="1">
      <formula>OR($L$260="☑",$L$261="☑",$L$262="☑")</formula>
    </cfRule>
    <cfRule type="expression" dxfId="897" priority="984">
      <formula>$K$258="☑"</formula>
    </cfRule>
  </conditionalFormatting>
  <conditionalFormatting sqref="L263">
    <cfRule type="expression" dxfId="896" priority="986">
      <formula>$K$263="☑"</formula>
    </cfRule>
  </conditionalFormatting>
  <conditionalFormatting sqref="L265:L266">
    <cfRule type="expression" dxfId="895" priority="831">
      <formula>$K$263="☑"</formula>
    </cfRule>
    <cfRule type="expression" dxfId="894" priority="830" stopIfTrue="1">
      <formula>OR($L$265="☑",$L$266="☑")</formula>
    </cfRule>
  </conditionalFormatting>
  <conditionalFormatting sqref="L275:L276">
    <cfRule type="expression" dxfId="893" priority="5271">
      <formula>$K$275="☑"</formula>
    </cfRule>
  </conditionalFormatting>
  <conditionalFormatting sqref="L277">
    <cfRule type="expression" dxfId="892" priority="978">
      <formula>$P$275&lt;0.5</formula>
    </cfRule>
  </conditionalFormatting>
  <conditionalFormatting sqref="L277:L278">
    <cfRule type="expression" dxfId="891" priority="816" stopIfTrue="1">
      <formula>$L$277="☑"</formula>
    </cfRule>
  </conditionalFormatting>
  <conditionalFormatting sqref="L283">
    <cfRule type="expression" dxfId="890" priority="820">
      <formula>$K$283="☑"</formula>
    </cfRule>
  </conditionalFormatting>
  <conditionalFormatting sqref="L285">
    <cfRule type="expression" dxfId="889" priority="976">
      <formula>$K$285="☑"</formula>
    </cfRule>
  </conditionalFormatting>
  <conditionalFormatting sqref="L287:L288">
    <cfRule type="expression" dxfId="888" priority="975">
      <formula>$K$285="☑"</formula>
    </cfRule>
    <cfRule type="expression" dxfId="887" priority="815" stopIfTrue="1">
      <formula>OR($L$287="☑",$L$288="☑")</formula>
    </cfRule>
  </conditionalFormatting>
  <conditionalFormatting sqref="L289">
    <cfRule type="expression" dxfId="886" priority="970">
      <formula>$K$289="☑"</formula>
    </cfRule>
  </conditionalFormatting>
  <conditionalFormatting sqref="L291:L292">
    <cfRule type="expression" dxfId="885" priority="813" stopIfTrue="1">
      <formula>OR($L$291="☑",$L$292="☑")</formula>
    </cfRule>
    <cfRule type="expression" dxfId="884" priority="972">
      <formula>$K$289="☑"</formula>
    </cfRule>
  </conditionalFormatting>
  <conditionalFormatting sqref="L293">
    <cfRule type="expression" dxfId="883" priority="969">
      <formula>$K$293="☑"</formula>
    </cfRule>
  </conditionalFormatting>
  <conditionalFormatting sqref="L295:L296">
    <cfRule type="expression" dxfId="882" priority="812" stopIfTrue="1">
      <formula>OR($L$295="☑",$L$296="☑")</formula>
    </cfRule>
    <cfRule type="expression" dxfId="881" priority="966">
      <formula>$K$293="☑"</formula>
    </cfRule>
  </conditionalFormatting>
  <conditionalFormatting sqref="L297">
    <cfRule type="expression" dxfId="880" priority="884">
      <formula>$K$297="☑"</formula>
    </cfRule>
  </conditionalFormatting>
  <conditionalFormatting sqref="L304">
    <cfRule type="expression" dxfId="879" priority="819">
      <formula>$K$304="☑"</formula>
    </cfRule>
  </conditionalFormatting>
  <conditionalFormatting sqref="L306:L307">
    <cfRule type="expression" dxfId="878" priority="961">
      <formula>$K$306="☑"</formula>
    </cfRule>
  </conditionalFormatting>
  <conditionalFormatting sqref="L309">
    <cfRule type="expression" dxfId="877" priority="958">
      <formula>$K$309="☑"</formula>
    </cfRule>
  </conditionalFormatting>
  <conditionalFormatting sqref="L311:L314">
    <cfRule type="expression" dxfId="876" priority="956">
      <formula>$K$309 ="☑"</formula>
    </cfRule>
    <cfRule type="expression" dxfId="875" priority="810" stopIfTrue="1">
      <formula>OR($L$311="☑",$L$312="☑",$L$313="☑",$L$314="☑")</formula>
    </cfRule>
  </conditionalFormatting>
  <conditionalFormatting sqref="L315">
    <cfRule type="expression" dxfId="874" priority="953">
      <formula>$K$315="☑"</formula>
    </cfRule>
  </conditionalFormatting>
  <conditionalFormatting sqref="L322">
    <cfRule type="expression" dxfId="873" priority="818">
      <formula>$K$322="☑"</formula>
    </cfRule>
  </conditionalFormatting>
  <conditionalFormatting sqref="L324">
    <cfRule type="expression" dxfId="872" priority="4845">
      <formula>$K$324="☑"</formula>
    </cfRule>
  </conditionalFormatting>
  <conditionalFormatting sqref="L325">
    <cfRule type="expression" dxfId="871" priority="4844">
      <formula>$K$325="☑"</formula>
    </cfRule>
  </conditionalFormatting>
  <conditionalFormatting sqref="L326">
    <cfRule type="expression" dxfId="870" priority="887">
      <formula>$K$326="☑"</formula>
    </cfRule>
  </conditionalFormatting>
  <conditionalFormatting sqref="L327">
    <cfRule type="expression" dxfId="869" priority="1178">
      <formula>$K$327="☑"</formula>
    </cfRule>
  </conditionalFormatting>
  <conditionalFormatting sqref="L328">
    <cfRule type="expression" dxfId="868" priority="888">
      <formula>$K$328="☑"</formula>
    </cfRule>
  </conditionalFormatting>
  <conditionalFormatting sqref="L329">
    <cfRule type="expression" dxfId="867" priority="886">
      <formula>$K$329="☑"</formula>
    </cfRule>
  </conditionalFormatting>
  <conditionalFormatting sqref="L331:L334">
    <cfRule type="expression" dxfId="866" priority="944">
      <formula>$K$329="☑"</formula>
    </cfRule>
    <cfRule type="expression" dxfId="865" priority="808" stopIfTrue="1">
      <formula>OR($L$331="☑",$L$332="☑",$L$333="☑",$L$334="☑")</formula>
    </cfRule>
  </conditionalFormatting>
  <conditionalFormatting sqref="L73:R73">
    <cfRule type="expression" dxfId="864" priority="8">
      <formula>$K$72="☑"</formula>
    </cfRule>
  </conditionalFormatting>
  <conditionalFormatting sqref="M65:M66">
    <cfRule type="expression" dxfId="863" priority="67">
      <formula>$L$65="☑"</formula>
    </cfRule>
  </conditionalFormatting>
  <conditionalFormatting sqref="M83:M84">
    <cfRule type="expression" dxfId="862" priority="8901">
      <formula>$L$83="☑"</formula>
    </cfRule>
  </conditionalFormatting>
  <conditionalFormatting sqref="M98:M99">
    <cfRule type="expression" dxfId="861" priority="1175">
      <formula>$L$155="☑"</formula>
    </cfRule>
  </conditionalFormatting>
  <conditionalFormatting sqref="M118:M119">
    <cfRule type="expression" dxfId="860" priority="917">
      <formula>$L$118="☑"</formula>
    </cfRule>
  </conditionalFormatting>
  <conditionalFormatting sqref="M128">
    <cfRule type="expression" dxfId="859" priority="5216">
      <formula>$L$128="☑"</formula>
    </cfRule>
  </conditionalFormatting>
  <conditionalFormatting sqref="M130">
    <cfRule type="expression" dxfId="858" priority="1388">
      <formula>$L$155="☑"</formula>
    </cfRule>
  </conditionalFormatting>
  <conditionalFormatting sqref="M132">
    <cfRule type="expression" dxfId="857" priority="8680">
      <formula>#REF!="☑"</formula>
    </cfRule>
  </conditionalFormatting>
  <conditionalFormatting sqref="M144">
    <cfRule type="expression" dxfId="856" priority="1099">
      <formula>$L$155="☑"</formula>
    </cfRule>
  </conditionalFormatting>
  <conditionalFormatting sqref="M145:M146">
    <cfRule type="expression" dxfId="855" priority="914">
      <formula>$L$145="☑"</formula>
    </cfRule>
  </conditionalFormatting>
  <conditionalFormatting sqref="M277:M278">
    <cfRule type="expression" dxfId="854" priority="59">
      <formula>$L$277="☑"</formula>
    </cfRule>
  </conditionalFormatting>
  <conditionalFormatting sqref="M327">
    <cfRule type="expression" dxfId="853" priority="4843">
      <formula>AND($K$325="☑",$L$327="☑")</formula>
    </cfRule>
  </conditionalFormatting>
  <conditionalFormatting sqref="M328">
    <cfRule type="expression" dxfId="852" priority="4841">
      <formula>AND($K$325="☑",$L$328="□")</formula>
    </cfRule>
    <cfRule type="expression" dxfId="851" priority="4842">
      <formula>AND($K$325="☑",$L$328="☑")</formula>
    </cfRule>
  </conditionalFormatting>
  <conditionalFormatting sqref="M36:N36">
    <cfRule type="expression" dxfId="850" priority="2180">
      <formula>$K36="☑"</formula>
    </cfRule>
  </conditionalFormatting>
  <conditionalFormatting sqref="M267:N267">
    <cfRule type="expression" dxfId="849" priority="5433">
      <formula>$K267="☑"</formula>
    </cfRule>
  </conditionalFormatting>
  <conditionalFormatting sqref="N95:O95">
    <cfRule type="expression" dxfId="848" priority="1394">
      <formula>$L$95="☑"</formula>
    </cfRule>
  </conditionalFormatting>
  <conditionalFormatting sqref="N100:O100">
    <cfRule type="expression" dxfId="847" priority="1076">
      <formula>$L$100="☑"</formula>
    </cfRule>
  </conditionalFormatting>
  <conditionalFormatting sqref="N115:O115">
    <cfRule type="expression" dxfId="846" priority="1080">
      <formula>$L$115="☑"</formula>
    </cfRule>
  </conditionalFormatting>
  <conditionalFormatting sqref="N127:O127">
    <cfRule type="expression" dxfId="845" priority="1390">
      <formula>$K$126="☑"</formula>
    </cfRule>
  </conditionalFormatting>
  <conditionalFormatting sqref="N132:O132">
    <cfRule type="expression" dxfId="844" priority="1110">
      <formula>$L$132="☑"</formula>
    </cfRule>
  </conditionalFormatting>
  <conditionalFormatting sqref="N143:O143">
    <cfRule type="expression" dxfId="843" priority="1090">
      <formula>$K$142="☑"</formula>
    </cfRule>
  </conditionalFormatting>
  <conditionalFormatting sqref="N164:O164">
    <cfRule type="expression" dxfId="842" priority="911">
      <formula>$L$164="☑"</formula>
    </cfRule>
  </conditionalFormatting>
  <conditionalFormatting sqref="N170:O170">
    <cfRule type="expression" dxfId="841" priority="912">
      <formula>$L$170="☑"</formula>
    </cfRule>
  </conditionalFormatting>
  <conditionalFormatting sqref="N182:O182">
    <cfRule type="expression" dxfId="840" priority="906">
      <formula>$K$180="☑"</formula>
    </cfRule>
  </conditionalFormatting>
  <conditionalFormatting sqref="N188:O188">
    <cfRule type="expression" dxfId="839" priority="905">
      <formula>$L$188="☑"</formula>
    </cfRule>
  </conditionalFormatting>
  <conditionalFormatting sqref="N109:P109">
    <cfRule type="expression" dxfId="838" priority="877">
      <formula>$L$109="☑"</formula>
    </cfRule>
  </conditionalFormatting>
  <conditionalFormatting sqref="N190:P190">
    <cfRule type="expression" dxfId="837" priority="904">
      <formula>$K$189="☑"</formula>
    </cfRule>
  </conditionalFormatting>
  <conditionalFormatting sqref="N196:P196">
    <cfRule type="expression" dxfId="836" priority="1020">
      <formula>$L$196="☑"</formula>
    </cfRule>
  </conditionalFormatting>
  <conditionalFormatting sqref="N205:P205">
    <cfRule type="expression" dxfId="835" priority="1026">
      <formula>$K$204="☑"</formula>
    </cfRule>
  </conditionalFormatting>
  <conditionalFormatting sqref="N211:P211">
    <cfRule type="expression" dxfId="834" priority="1023">
      <formula>$L$211="☑"</formula>
    </cfRule>
  </conditionalFormatting>
  <conditionalFormatting sqref="N223:P223">
    <cfRule type="expression" dxfId="833" priority="1012">
      <formula>$L$223="☑"</formula>
    </cfRule>
  </conditionalFormatting>
  <conditionalFormatting sqref="N228:P228">
    <cfRule type="expression" dxfId="832" priority="1011">
      <formula>$L$228="☑"</formula>
    </cfRule>
  </conditionalFormatting>
  <conditionalFormatting sqref="N233:P233">
    <cfRule type="expression" dxfId="831" priority="1010">
      <formula>$L$233="☑"</formula>
    </cfRule>
  </conditionalFormatting>
  <conditionalFormatting sqref="N237:P237">
    <cfRule type="expression" dxfId="830" priority="1009">
      <formula>$L$237="☑"</formula>
    </cfRule>
  </conditionalFormatting>
  <conditionalFormatting sqref="N242:P242">
    <cfRule type="expression" dxfId="829" priority="1002">
      <formula>$L$242="☑"</formula>
    </cfRule>
  </conditionalFormatting>
  <conditionalFormatting sqref="N252:P252">
    <cfRule type="expression" dxfId="828" priority="995">
      <formula>$L$252="☑"</formula>
    </cfRule>
  </conditionalFormatting>
  <conditionalFormatting sqref="N257:P257">
    <cfRule type="expression" dxfId="827" priority="994">
      <formula>$L$257="☑"</formula>
    </cfRule>
  </conditionalFormatting>
  <conditionalFormatting sqref="N262:P262">
    <cfRule type="expression" dxfId="826" priority="993">
      <formula>$L$262="☑"</formula>
    </cfRule>
  </conditionalFormatting>
  <conditionalFormatting sqref="N266:P266">
    <cfRule type="expression" dxfId="825" priority="834">
      <formula>$L$266="☑"</formula>
    </cfRule>
  </conditionalFormatting>
  <conditionalFormatting sqref="N288:P288">
    <cfRule type="expression" dxfId="824" priority="974">
      <formula>$L$288="☑"</formula>
    </cfRule>
  </conditionalFormatting>
  <conditionalFormatting sqref="N292:P292">
    <cfRule type="expression" dxfId="823" priority="971">
      <formula>$L$292="☑"</formula>
    </cfRule>
  </conditionalFormatting>
  <conditionalFormatting sqref="N308:P308">
    <cfRule type="expression" dxfId="822" priority="960">
      <formula>$K$306="☑"</formula>
    </cfRule>
  </conditionalFormatting>
  <conditionalFormatting sqref="N314:P314">
    <cfRule type="expression" dxfId="821" priority="957">
      <formula>$L$314="☑"</formula>
    </cfRule>
  </conditionalFormatting>
  <conditionalFormatting sqref="N325:P325">
    <cfRule type="expression" dxfId="820" priority="942">
      <formula>$K$324="☑"</formula>
    </cfRule>
  </conditionalFormatting>
  <conditionalFormatting sqref="N334:P334">
    <cfRule type="expression" dxfId="819" priority="807">
      <formula>$L$334="☑"</formula>
    </cfRule>
  </conditionalFormatting>
  <conditionalFormatting sqref="P279:U279">
    <cfRule type="expression" dxfId="818" priority="5421">
      <formula>$AP$36=1</formula>
    </cfRule>
  </conditionalFormatting>
  <conditionalFormatting sqref="P300:U300">
    <cfRule type="expression" dxfId="817" priority="5410">
      <formula>$AP$36=1</formula>
    </cfRule>
  </conditionalFormatting>
  <conditionalFormatting sqref="P318:U318">
    <cfRule type="expression" dxfId="816" priority="5399">
      <formula>$AP$36=1</formula>
    </cfRule>
  </conditionalFormatting>
  <conditionalFormatting sqref="P336:U336">
    <cfRule type="expression" dxfId="815" priority="5388">
      <formula>$AP$36=1</formula>
    </cfRule>
  </conditionalFormatting>
  <conditionalFormatting sqref="Q69:T69">
    <cfRule type="expression" dxfId="814" priority="5507">
      <formula>$AP$36=1</formula>
    </cfRule>
  </conditionalFormatting>
  <conditionalFormatting sqref="Q87:T87">
    <cfRule type="expression" dxfId="813" priority="5146">
      <formula>$AP$36=1</formula>
    </cfRule>
  </conditionalFormatting>
  <conditionalFormatting sqref="Q199:T199">
    <cfRule type="expression" dxfId="812" priority="5487">
      <formula>$AP$36=1</formula>
    </cfRule>
  </conditionalFormatting>
  <conditionalFormatting sqref="Q214:T214">
    <cfRule type="expression" dxfId="811" priority="5462">
      <formula>$AP$36=1</formula>
    </cfRule>
  </conditionalFormatting>
  <conditionalFormatting sqref="Q244:T244">
    <cfRule type="expression" dxfId="810" priority="5449">
      <formula>$AP$36=1</formula>
    </cfRule>
  </conditionalFormatting>
  <conditionalFormatting sqref="Q268:T268">
    <cfRule type="expression" dxfId="809" priority="5438">
      <formula>$AP$36=1</formula>
    </cfRule>
  </conditionalFormatting>
  <conditionalFormatting sqref="Q280:T280">
    <cfRule type="expression" dxfId="808" priority="5427">
      <formula>$AP$36=1</formula>
    </cfRule>
  </conditionalFormatting>
  <conditionalFormatting sqref="Q301:T301">
    <cfRule type="expression" dxfId="807" priority="5416">
      <formula>$AP$36=1</formula>
    </cfRule>
  </conditionalFormatting>
  <conditionalFormatting sqref="Q319:T319">
    <cfRule type="expression" dxfId="806" priority="5405">
      <formula>$AP$36=1</formula>
    </cfRule>
  </conditionalFormatting>
  <conditionalFormatting sqref="Q337:T337">
    <cfRule type="expression" dxfId="805" priority="5394">
      <formula>$AP$36=1</formula>
    </cfRule>
  </conditionalFormatting>
  <conditionalFormatting sqref="Q148:U148">
    <cfRule type="expression" dxfId="804" priority="5493">
      <formula>$AP$36=1</formula>
    </cfRule>
  </conditionalFormatting>
  <conditionalFormatting sqref="R13">
    <cfRule type="expression" dxfId="803" priority="19">
      <formula>$T$13="☑"</formula>
    </cfRule>
  </conditionalFormatting>
  <conditionalFormatting sqref="R14">
    <cfRule type="expression" dxfId="802" priority="17">
      <formula>$T$14="☑"</formula>
    </cfRule>
  </conditionalFormatting>
  <conditionalFormatting sqref="R15">
    <cfRule type="expression" dxfId="801" priority="16">
      <formula>$T$15="☑"</formula>
    </cfRule>
  </conditionalFormatting>
  <conditionalFormatting sqref="R16">
    <cfRule type="expression" dxfId="800" priority="18">
      <formula>$T$16="☑"</formula>
    </cfRule>
  </conditionalFormatting>
  <conditionalFormatting sqref="R17">
    <cfRule type="expression" dxfId="799" priority="15">
      <formula>$T$17="☑"</formula>
    </cfRule>
  </conditionalFormatting>
  <conditionalFormatting sqref="T251:T252">
    <cfRule type="expression" dxfId="798" priority="991">
      <formula>$K$249="☑"</formula>
    </cfRule>
  </conditionalFormatting>
  <conditionalFormatting sqref="T254:T257">
    <cfRule type="expression" dxfId="797" priority="990">
      <formula>$K$253="☑"</formula>
    </cfRule>
  </conditionalFormatting>
  <conditionalFormatting sqref="T259:T262">
    <cfRule type="expression" dxfId="796" priority="987">
      <formula>$K$258="☑"</formula>
    </cfRule>
  </conditionalFormatting>
  <conditionalFormatting sqref="T273:T278">
    <cfRule type="expression" dxfId="795" priority="979">
      <formula>$N$274&gt;0</formula>
    </cfRule>
  </conditionalFormatting>
  <conditionalFormatting sqref="T298">
    <cfRule type="expression" dxfId="794" priority="963">
      <formula>$K$297="☑"</formula>
    </cfRule>
  </conditionalFormatting>
  <conditionalFormatting sqref="T65:U66">
    <cfRule type="expression" dxfId="793" priority="66">
      <formula>$L$65="☑"</formula>
    </cfRule>
  </conditionalFormatting>
  <conditionalFormatting sqref="T83:U84">
    <cfRule type="expression" dxfId="792" priority="435">
      <formula>$L$83="☑"</formula>
    </cfRule>
  </conditionalFormatting>
  <conditionalFormatting sqref="T94:U95">
    <cfRule type="expression" dxfId="791" priority="941">
      <formula>$K$92="☑"</formula>
    </cfRule>
  </conditionalFormatting>
  <conditionalFormatting sqref="T97:U100">
    <cfRule type="expression" dxfId="790" priority="933">
      <formula>$K$96="☑"</formula>
    </cfRule>
  </conditionalFormatting>
  <conditionalFormatting sqref="T102:U109">
    <cfRule type="expression" dxfId="789" priority="931">
      <formula>$K$101="☑"</formula>
    </cfRule>
  </conditionalFormatting>
  <conditionalFormatting sqref="T111:U115">
    <cfRule type="expression" dxfId="788" priority="930">
      <formula>$K$110="☑"</formula>
    </cfRule>
  </conditionalFormatting>
  <conditionalFormatting sqref="T117:U118">
    <cfRule type="expression" dxfId="787" priority="924">
      <formula>$K$116="☑"</formula>
    </cfRule>
  </conditionalFormatting>
  <conditionalFormatting sqref="T127:U127">
    <cfRule type="expression" dxfId="786" priority="940">
      <formula>$K$126="☑"</formula>
    </cfRule>
  </conditionalFormatting>
  <conditionalFormatting sqref="T129:U132">
    <cfRule type="expression" dxfId="785" priority="939">
      <formula>$K$128="☑"</formula>
    </cfRule>
  </conditionalFormatting>
  <conditionalFormatting sqref="T141:U146">
    <cfRule type="expression" dxfId="784" priority="915">
      <formula>$K$140="☑"</formula>
    </cfRule>
  </conditionalFormatting>
  <conditionalFormatting sqref="T156:U159">
    <cfRule type="expression" dxfId="783" priority="1048">
      <formula>$K$154="☑"</formula>
    </cfRule>
  </conditionalFormatting>
  <conditionalFormatting sqref="T161:U164">
    <cfRule type="expression" dxfId="782" priority="1046">
      <formula>$K$160="☑"</formula>
    </cfRule>
  </conditionalFormatting>
  <conditionalFormatting sqref="T166:U168 T169 T170:U170">
    <cfRule type="expression" dxfId="781" priority="1043">
      <formula>$K$165="☑"</formula>
    </cfRule>
  </conditionalFormatting>
  <conditionalFormatting sqref="T172:U172">
    <cfRule type="expression" dxfId="780" priority="1039">
      <formula>$K$171="☑"</formula>
    </cfRule>
  </conditionalFormatting>
  <conditionalFormatting sqref="T182:U182">
    <cfRule type="expression" dxfId="779" priority="1037">
      <formula>$K$180="☑"</formula>
    </cfRule>
  </conditionalFormatting>
  <conditionalFormatting sqref="T184:U186 T187 T188:U188">
    <cfRule type="expression" dxfId="778" priority="1034">
      <formula>$K$183="☑"</formula>
    </cfRule>
  </conditionalFormatting>
  <conditionalFormatting sqref="T190:U190">
    <cfRule type="expression" dxfId="777" priority="1032">
      <formula>$K$189="☑"</formula>
    </cfRule>
  </conditionalFormatting>
  <conditionalFormatting sqref="T192:U194 T195 T196:U196">
    <cfRule type="expression" dxfId="776" priority="1031">
      <formula>$K$191="☑"</formula>
    </cfRule>
  </conditionalFormatting>
  <conditionalFormatting sqref="T205:U205">
    <cfRule type="expression" dxfId="775" priority="1022">
      <formula>$K$204="☑"</formula>
    </cfRule>
  </conditionalFormatting>
  <conditionalFormatting sqref="T207:U211">
    <cfRule type="expression" dxfId="774" priority="1021">
      <formula>$K$206="☑"</formula>
    </cfRule>
  </conditionalFormatting>
  <conditionalFormatting sqref="T221:U223">
    <cfRule type="expression" dxfId="773" priority="840">
      <formula>$K$219="☑"</formula>
    </cfRule>
  </conditionalFormatting>
  <conditionalFormatting sqref="T225:U228">
    <cfRule type="expression" dxfId="772" priority="850">
      <formula>$K$224="☑"</formula>
    </cfRule>
  </conditionalFormatting>
  <conditionalFormatting sqref="T230:U233">
    <cfRule type="expression" dxfId="771" priority="848">
      <formula>$K$229="☑"</formula>
    </cfRule>
  </conditionalFormatting>
  <conditionalFormatting sqref="T235:U237">
    <cfRule type="expression" dxfId="770" priority="846">
      <formula>$K$234="☑"</formula>
    </cfRule>
  </conditionalFormatting>
  <conditionalFormatting sqref="T239:U242">
    <cfRule type="expression" dxfId="769" priority="842">
      <formula>$K$238="☑"</formula>
    </cfRule>
  </conditionalFormatting>
  <conditionalFormatting sqref="T264:U266">
    <cfRule type="expression" dxfId="768" priority="827">
      <formula>$K$263="☑"</formula>
    </cfRule>
  </conditionalFormatting>
  <conditionalFormatting sqref="T287:U288">
    <cfRule type="expression" dxfId="767" priority="814">
      <formula>$K$285="☑"</formula>
    </cfRule>
  </conditionalFormatting>
  <conditionalFormatting sqref="T290:U292">
    <cfRule type="expression" dxfId="766" priority="968">
      <formula>$K$289="☑"</formula>
    </cfRule>
  </conditionalFormatting>
  <conditionalFormatting sqref="T294:U296">
    <cfRule type="expression" dxfId="765" priority="967">
      <formula>$K$293="☑"</formula>
    </cfRule>
  </conditionalFormatting>
  <conditionalFormatting sqref="T308:U308">
    <cfRule type="expression" dxfId="764" priority="959">
      <formula>$K$306="☑"</formula>
    </cfRule>
  </conditionalFormatting>
  <conditionalFormatting sqref="T310:U314">
    <cfRule type="expression" dxfId="763" priority="955">
      <formula>$K$309="☑"</formula>
    </cfRule>
  </conditionalFormatting>
  <conditionalFormatting sqref="T316:U316">
    <cfRule type="expression" dxfId="762" priority="954">
      <formula>$K$315="☑"</formula>
    </cfRule>
  </conditionalFormatting>
  <conditionalFormatting sqref="T325:U330 T331:T334">
    <cfRule type="expression" dxfId="761" priority="885">
      <formula>$K$324="☑"</formula>
    </cfRule>
  </conditionalFormatting>
  <conditionalFormatting sqref="U13">
    <cfRule type="expression" dxfId="760" priority="55">
      <formula>$T$13="☑"</formula>
    </cfRule>
  </conditionalFormatting>
  <conditionalFormatting sqref="U14">
    <cfRule type="expression" dxfId="759" priority="53">
      <formula>$T$14="☑"</formula>
    </cfRule>
  </conditionalFormatting>
  <conditionalFormatting sqref="U15">
    <cfRule type="expression" dxfId="758" priority="52">
      <formula>$T$15="☑"</formula>
    </cfRule>
  </conditionalFormatting>
  <conditionalFormatting sqref="U17">
    <cfRule type="expression" dxfId="757" priority="51">
      <formula>$T$17="☑"</formula>
    </cfRule>
  </conditionalFormatting>
  <conditionalFormatting sqref="V22">
    <cfRule type="expression" dxfId="756" priority="389">
      <formula>$AP$36=1</formula>
    </cfRule>
  </conditionalFormatting>
  <conditionalFormatting sqref="V38">
    <cfRule type="expression" dxfId="755" priority="949">
      <formula>$AP$36=1</formula>
    </cfRule>
  </conditionalFormatting>
  <conditionalFormatting sqref="V53">
    <cfRule type="expression" dxfId="754" priority="948">
      <formula>$AP$36=1</formula>
    </cfRule>
  </conditionalFormatting>
  <conditionalFormatting sqref="V88">
    <cfRule type="expression" dxfId="753" priority="946">
      <formula>$AP$36=1</formula>
    </cfRule>
  </conditionalFormatting>
  <conditionalFormatting sqref="V122">
    <cfRule type="expression" dxfId="752" priority="945">
      <formula>$AP$36=1</formula>
    </cfRule>
  </conditionalFormatting>
  <conditionalFormatting sqref="V136">
    <cfRule type="expression" dxfId="751" priority="1111">
      <formula>$AP$36=1</formula>
    </cfRule>
  </conditionalFormatting>
  <conditionalFormatting sqref="V150">
    <cfRule type="expression" dxfId="750" priority="1103">
      <formula>$AP$36=1</formula>
    </cfRule>
  </conditionalFormatting>
  <conditionalFormatting sqref="V340">
    <cfRule type="expression" dxfId="749" priority="1973">
      <formula>$AP$36=1</formula>
    </cfRule>
  </conditionalFormatting>
  <conditionalFormatting sqref="V70:W71">
    <cfRule type="expression" dxfId="748" priority="947">
      <formula>$AP$36=1</formula>
    </cfRule>
  </conditionalFormatting>
  <conditionalFormatting sqref="V137:W137">
    <cfRule type="expression" dxfId="747" priority="5510">
      <formula>$AP$36=1</formula>
    </cfRule>
  </conditionalFormatting>
  <conditionalFormatting sqref="V200:W201">
    <cfRule type="expression" dxfId="746" priority="1060">
      <formula>$AP$36=1</formula>
    </cfRule>
  </conditionalFormatting>
  <conditionalFormatting sqref="V215:W216">
    <cfRule type="expression" dxfId="745" priority="1059">
      <formula>$AP$36=1</formula>
    </cfRule>
  </conditionalFormatting>
  <conditionalFormatting sqref="V245:W246">
    <cfRule type="expression" dxfId="744" priority="1058">
      <formula>$AP$36=1</formula>
    </cfRule>
  </conditionalFormatting>
  <conditionalFormatting sqref="V269:W270">
    <cfRule type="expression" dxfId="743" priority="1057">
      <formula>$AP$36=1</formula>
    </cfRule>
  </conditionalFormatting>
  <conditionalFormatting sqref="V281:W282">
    <cfRule type="expression" dxfId="742" priority="1056">
      <formula>$AP$36=1</formula>
    </cfRule>
  </conditionalFormatting>
  <conditionalFormatting sqref="V302:W303">
    <cfRule type="expression" dxfId="741" priority="1055">
      <formula>$AP$36=1</formula>
    </cfRule>
  </conditionalFormatting>
  <conditionalFormatting sqref="V320:W321">
    <cfRule type="expression" dxfId="740" priority="1054">
      <formula>$AP$36=1</formula>
    </cfRule>
  </conditionalFormatting>
  <conditionalFormatting sqref="V338:W338">
    <cfRule type="expression" dxfId="739" priority="1053">
      <formula>$AP$36=1</formula>
    </cfRule>
  </conditionalFormatting>
  <conditionalFormatting sqref="W117">
    <cfRule type="expression" dxfId="738" priority="5540">
      <formula>$AP$36=1</formula>
    </cfRule>
  </conditionalFormatting>
  <conditionalFormatting sqref="X20:AM338">
    <cfRule type="expression" dxfId="737" priority="6" stopIfTrue="1">
      <formula>$X$19="□"</formula>
    </cfRule>
  </conditionalFormatting>
  <conditionalFormatting sqref="Y13">
    <cfRule type="expression" dxfId="736" priority="2188">
      <formula>$X$13="☑"</formula>
    </cfRule>
  </conditionalFormatting>
  <conditionalFormatting sqref="Y14">
    <cfRule type="expression" dxfId="735" priority="1951">
      <formula>$X$14="☑"</formula>
    </cfRule>
  </conditionalFormatting>
  <conditionalFormatting sqref="Y15">
    <cfRule type="expression" dxfId="734" priority="1950">
      <formula>$X$15="☑"</formula>
    </cfRule>
  </conditionalFormatting>
  <conditionalFormatting sqref="Y17">
    <cfRule type="expression" dxfId="733" priority="1949">
      <formula>$X$17="☑"</formula>
    </cfRule>
  </conditionalFormatting>
  <conditionalFormatting sqref="Y183">
    <cfRule type="expression" dxfId="732" priority="738">
      <formula>$AA183="☑"</formula>
    </cfRule>
  </conditionalFormatting>
  <conditionalFormatting sqref="Y226">
    <cfRule type="expression" dxfId="731" priority="743">
      <formula>$AA226="☑"</formula>
    </cfRule>
  </conditionalFormatting>
  <conditionalFormatting sqref="Y256">
    <cfRule type="expression" dxfId="730" priority="744">
      <formula>$AA256="☑"</formula>
    </cfRule>
  </conditionalFormatting>
  <conditionalFormatting sqref="Y297">
    <cfRule type="expression" dxfId="729" priority="745">
      <formula>$AA297="☑"</formula>
    </cfRule>
  </conditionalFormatting>
  <conditionalFormatting sqref="Y299">
    <cfRule type="expression" dxfId="728" priority="747">
      <formula>$AA299="☑"</formula>
    </cfRule>
  </conditionalFormatting>
  <conditionalFormatting sqref="Y314">
    <cfRule type="expression" dxfId="727" priority="748">
      <formula>$AA314="☑"</formula>
    </cfRule>
  </conditionalFormatting>
  <conditionalFormatting sqref="Y19:AB19">
    <cfRule type="expression" dxfId="726" priority="1407">
      <formula>$X$19="☑"</formula>
    </cfRule>
  </conditionalFormatting>
  <conditionalFormatting sqref="Z32">
    <cfRule type="expression" dxfId="725" priority="710">
      <formula>$AA32="☑"</formula>
    </cfRule>
  </conditionalFormatting>
  <conditionalFormatting sqref="Z34">
    <cfRule type="expression" dxfId="724" priority="709">
      <formula>$AA34="☑"</formula>
    </cfRule>
  </conditionalFormatting>
  <conditionalFormatting sqref="Z47">
    <cfRule type="expression" dxfId="723" priority="706">
      <formula>$AA47="☑"</formula>
    </cfRule>
  </conditionalFormatting>
  <conditionalFormatting sqref="Z49">
    <cfRule type="expression" dxfId="722" priority="705">
      <formula>$AA49="☑"</formula>
    </cfRule>
  </conditionalFormatting>
  <conditionalFormatting sqref="Z63">
    <cfRule type="expression" dxfId="721" priority="724">
      <formula>$AA63="☑"</formula>
    </cfRule>
  </conditionalFormatting>
  <conditionalFormatting sqref="Z65">
    <cfRule type="expression" dxfId="720" priority="723">
      <formula>$AA65="☑"</formula>
    </cfRule>
  </conditionalFormatting>
  <conditionalFormatting sqref="Z67">
    <cfRule type="expression" dxfId="719" priority="775">
      <formula>$AA67="☑"</formula>
    </cfRule>
  </conditionalFormatting>
  <conditionalFormatting sqref="Z80">
    <cfRule type="expression" dxfId="718" priority="467">
      <formula>$AA80="☑"</formula>
    </cfRule>
  </conditionalFormatting>
  <conditionalFormatting sqref="Z82">
    <cfRule type="expression" dxfId="717" priority="465">
      <formula>$AA82="☑"</formula>
    </cfRule>
  </conditionalFormatting>
  <conditionalFormatting sqref="Z84">
    <cfRule type="expression" dxfId="716" priority="722">
      <formula>$AA82="☑"</formula>
    </cfRule>
  </conditionalFormatting>
  <conditionalFormatting sqref="Z87">
    <cfRule type="expression" dxfId="715" priority="725">
      <formula>$AA87="☑"</formula>
    </cfRule>
  </conditionalFormatting>
  <conditionalFormatting sqref="Z100">
    <cfRule type="expression" dxfId="714" priority="560">
      <formula>$AA104="☑"</formula>
    </cfRule>
  </conditionalFormatting>
  <conditionalFormatting sqref="Z103">
    <cfRule type="expression" dxfId="713" priority="559">
      <formula>$AA103="☑"</formula>
    </cfRule>
  </conditionalFormatting>
  <conditionalFormatting sqref="Z107:Z109">
    <cfRule type="expression" dxfId="712" priority="776">
      <formula>$AA101="☑"</formula>
    </cfRule>
  </conditionalFormatting>
  <conditionalFormatting sqref="Z120">
    <cfRule type="expression" dxfId="711" priority="780">
      <formula>$AA116="☑"</formula>
    </cfRule>
  </conditionalFormatting>
  <conditionalFormatting sqref="Z129">
    <cfRule type="expression" dxfId="710" priority="678">
      <formula>$AA130="☑"</formula>
    </cfRule>
  </conditionalFormatting>
  <conditionalFormatting sqref="Z132">
    <cfRule type="expression" dxfId="709" priority="675">
      <formula>#REF!="☑"</formula>
    </cfRule>
  </conditionalFormatting>
  <conditionalFormatting sqref="Z143">
    <cfRule type="expression" dxfId="708" priority="513">
      <formula>$AA144="☑"</formula>
    </cfRule>
  </conditionalFormatting>
  <conditionalFormatting sqref="Z145">
    <cfRule type="expression" dxfId="707" priority="512">
      <formula>#REF!="☑"</formula>
    </cfRule>
  </conditionalFormatting>
  <conditionalFormatting sqref="Z147">
    <cfRule type="expression" dxfId="706" priority="514">
      <formula>#REF!="☑"</formula>
    </cfRule>
  </conditionalFormatting>
  <conditionalFormatting sqref="Z160">
    <cfRule type="expression" dxfId="705" priority="666">
      <formula>$AA161="☑"</formula>
    </cfRule>
  </conditionalFormatting>
  <conditionalFormatting sqref="Z163">
    <cfRule type="expression" dxfId="704" priority="777">
      <formula>$AA160="☑"</formula>
    </cfRule>
  </conditionalFormatting>
  <conditionalFormatting sqref="Z171">
    <cfRule type="expression" dxfId="703" priority="682">
      <formula>$AA172="☑"</formula>
    </cfRule>
  </conditionalFormatting>
  <conditionalFormatting sqref="Z182">
    <cfRule type="expression" dxfId="702" priority="548">
      <formula>$AA190="☑"</formula>
    </cfRule>
  </conditionalFormatting>
  <conditionalFormatting sqref="Z189">
    <cfRule type="expression" dxfId="701" priority="544">
      <formula>$AA190="☑"</formula>
    </cfRule>
  </conditionalFormatting>
  <conditionalFormatting sqref="Z192">
    <cfRule type="expression" dxfId="700" priority="460">
      <formula>$AA200="☑"</formula>
    </cfRule>
  </conditionalFormatting>
  <conditionalFormatting sqref="Z207">
    <cfRule type="expression" dxfId="699" priority="541">
      <formula>$AA208="☑"</formula>
    </cfRule>
  </conditionalFormatting>
  <conditionalFormatting sqref="Z210">
    <cfRule type="expression" dxfId="698" priority="542">
      <formula>$AA207="☑"</formula>
    </cfRule>
  </conditionalFormatting>
  <conditionalFormatting sqref="Z226">
    <cfRule type="expression" dxfId="697" priority="537">
      <formula>$AA227="☑"</formula>
    </cfRule>
  </conditionalFormatting>
  <conditionalFormatting sqref="Z229">
    <cfRule type="expression" dxfId="696" priority="535">
      <formula>$AA227="☑"</formula>
    </cfRule>
  </conditionalFormatting>
  <conditionalFormatting sqref="Z234">
    <cfRule type="expression" dxfId="695" priority="539">
      <formula>$AA235="☑"</formula>
    </cfRule>
  </conditionalFormatting>
  <conditionalFormatting sqref="Z257">
    <cfRule type="expression" dxfId="694" priority="484">
      <formula>$AA255="☑"</formula>
    </cfRule>
  </conditionalFormatting>
  <conditionalFormatting sqref="Z260">
    <cfRule type="expression" dxfId="693" priority="483">
      <formula>$AA259="☑"</formula>
    </cfRule>
  </conditionalFormatting>
  <conditionalFormatting sqref="Z266">
    <cfRule type="expression" dxfId="692" priority="719">
      <formula>$AA256="☑"</formula>
    </cfRule>
  </conditionalFormatting>
  <conditionalFormatting sqref="Z268">
    <cfRule type="expression" dxfId="691" priority="718">
      <formula>$AA256="☑"</formula>
    </cfRule>
  </conditionalFormatting>
  <conditionalFormatting sqref="Z275:Z276">
    <cfRule type="expression" dxfId="690" priority="606">
      <formula>$AA277="☑"</formula>
    </cfRule>
  </conditionalFormatting>
  <conditionalFormatting sqref="Z278">
    <cfRule type="expression" dxfId="689" priority="605">
      <formula>$AA277="☑"</formula>
    </cfRule>
  </conditionalFormatting>
  <conditionalFormatting sqref="Z292:Z293">
    <cfRule type="expression" dxfId="688" priority="717">
      <formula>$AA297="☑"</formula>
    </cfRule>
  </conditionalFormatting>
  <conditionalFormatting sqref="Z295">
    <cfRule type="expression" dxfId="687" priority="528">
      <formula>$AA294="☑"</formula>
    </cfRule>
  </conditionalFormatting>
  <conditionalFormatting sqref="Z298">
    <cfRule type="expression" dxfId="686" priority="716">
      <formula>$AA297="☑"</formula>
    </cfRule>
  </conditionalFormatting>
  <conditionalFormatting sqref="Z312">
    <cfRule type="expression" dxfId="685" priority="715">
      <formula>$AA313="☑"</formula>
    </cfRule>
  </conditionalFormatting>
  <conditionalFormatting sqref="Z315">
    <cfRule type="expression" dxfId="684" priority="534">
      <formula>$AA314="☑"</formula>
    </cfRule>
  </conditionalFormatting>
  <conditionalFormatting sqref="Z330:Z331">
    <cfRule type="expression" dxfId="683" priority="714">
      <formula>$AA332="☑"</formula>
    </cfRule>
  </conditionalFormatting>
  <conditionalFormatting sqref="Z333">
    <cfRule type="expression" dxfId="682" priority="713">
      <formula>$AA332="☑"</formula>
    </cfRule>
  </conditionalFormatting>
  <conditionalFormatting sqref="Z116:AD116">
    <cfRule type="expression" dxfId="681" priority="720">
      <formula>$AA115="☑"</formula>
    </cfRule>
  </conditionalFormatting>
  <conditionalFormatting sqref="Z117:AD117">
    <cfRule type="expression" dxfId="680" priority="691">
      <formula>#REF!="☑"</formula>
    </cfRule>
  </conditionalFormatting>
  <conditionalFormatting sqref="Z160:AD161">
    <cfRule type="expression" dxfId="679" priority="665" stopIfTrue="1">
      <formula>$X$19="□"</formula>
    </cfRule>
  </conditionalFormatting>
  <conditionalFormatting sqref="AA107:AD110">
    <cfRule type="expression" dxfId="678" priority="681">
      <formula>$AA105="☑"</formula>
    </cfRule>
  </conditionalFormatting>
  <conditionalFormatting sqref="AA111:AD111">
    <cfRule type="expression" dxfId="677" priority="538">
      <formula>$AA110="☑"</formula>
    </cfRule>
  </conditionalFormatting>
  <conditionalFormatting sqref="AF120">
    <cfRule type="expression" dxfId="676" priority="690">
      <formula>$K120="☑"</formula>
    </cfRule>
  </conditionalFormatting>
  <conditionalFormatting sqref="AF132:AF133">
    <cfRule type="expression" dxfId="675" priority="739">
      <formula>AND($K$132="□",$K$133="□")</formula>
    </cfRule>
    <cfRule type="expression" dxfId="674" priority="736" stopIfTrue="1">
      <formula>AND($K$126="□")</formula>
    </cfRule>
  </conditionalFormatting>
  <conditionalFormatting sqref="AF143:AF144">
    <cfRule type="expression" dxfId="673" priority="732" stopIfTrue="1">
      <formula>$K$140="□"</formula>
    </cfRule>
    <cfRule type="expression" dxfId="672" priority="733">
      <formula>AND($K$143="□",$K$144="□")</formula>
    </cfRule>
  </conditionalFormatting>
  <conditionalFormatting sqref="AF146:AF147">
    <cfRule type="expression" dxfId="671" priority="778" stopIfTrue="1">
      <formula>$K$140="□"</formula>
    </cfRule>
    <cfRule type="expression" dxfId="670" priority="779">
      <formula>AND(#REF!="□",#REF!="□",$K$146="□")</formula>
    </cfRule>
  </conditionalFormatting>
  <conditionalFormatting sqref="AF213 AH336:AI336 AR336:AT336 K120 M336:N336">
    <cfRule type="expression" dxfId="669" priority="1128">
      <formula>$K120="☑"</formula>
    </cfRule>
  </conditionalFormatting>
  <conditionalFormatting sqref="AF243">
    <cfRule type="expression" dxfId="668" priority="766">
      <formula>$K243="☑"</formula>
    </cfRule>
  </conditionalFormatting>
  <conditionalFormatting sqref="AF267">
    <cfRule type="expression" dxfId="667" priority="762">
      <formula>$K267="☑"</formula>
    </cfRule>
  </conditionalFormatting>
  <conditionalFormatting sqref="AF275:AF278">
    <cfRule type="expression" dxfId="666" priority="734" stopIfTrue="1">
      <formula>AND($K$273="□",#REF!="□")</formula>
    </cfRule>
    <cfRule type="expression" dxfId="665" priority="735">
      <formula>AND($K$275="□",$K$277="□",$K$278="□")</formula>
    </cfRule>
  </conditionalFormatting>
  <conditionalFormatting sqref="AF279">
    <cfRule type="expression" dxfId="664" priority="759">
      <formula>$K279="☑"</formula>
    </cfRule>
  </conditionalFormatting>
  <conditionalFormatting sqref="AF300">
    <cfRule type="expression" dxfId="663" priority="756">
      <formula>$K300="☑"</formula>
    </cfRule>
  </conditionalFormatting>
  <conditionalFormatting sqref="AF318">
    <cfRule type="expression" dxfId="662" priority="753">
      <formula>$K318="☑"</formula>
    </cfRule>
  </conditionalFormatting>
  <conditionalFormatting sqref="AF333">
    <cfRule type="expression" dxfId="661" priority="726" stopIfTrue="1">
      <formula>AND($K$324="□",$K$325="□",$K$330="□")</formula>
    </cfRule>
  </conditionalFormatting>
  <conditionalFormatting sqref="AF333:AF334">
    <cfRule type="expression" dxfId="660" priority="751">
      <formula>AND($K$333="□",$K$334="□")</formula>
    </cfRule>
  </conditionalFormatting>
  <conditionalFormatting sqref="AF334">
    <cfRule type="expression" dxfId="659" priority="712" stopIfTrue="1">
      <formula>AND($K$324="□",$K$325="□",$K$330="□")</formula>
    </cfRule>
  </conditionalFormatting>
  <conditionalFormatting sqref="AF336">
    <cfRule type="expression" dxfId="658" priority="749">
      <formula>$K336="☑"</formula>
    </cfRule>
  </conditionalFormatting>
  <conditionalFormatting sqref="AF116:AG116">
    <cfRule type="expression" dxfId="657" priority="522">
      <formula>$AG$118="☑"</formula>
    </cfRule>
  </conditionalFormatting>
  <conditionalFormatting sqref="AF134:AI134">
    <cfRule type="expression" dxfId="656" priority="711">
      <formula>$K134="☑"</formula>
    </cfRule>
  </conditionalFormatting>
  <conditionalFormatting sqref="AF40:AM50 AF51:AL51">
    <cfRule type="expression" dxfId="655" priority="69">
      <formula>$AF$39="☑"</formula>
    </cfRule>
  </conditionalFormatting>
  <conditionalFormatting sqref="AF57:AM67">
    <cfRule type="expression" dxfId="654" priority="64" stopIfTrue="1">
      <formula>$AF$55="☑"</formula>
    </cfRule>
  </conditionalFormatting>
  <conditionalFormatting sqref="AF74:AM81 AF82:AL83 AF84 AH84:AL84 AF85:AM85">
    <cfRule type="expression" dxfId="653" priority="355" stopIfTrue="1">
      <formula>$AF$72="☑"</formula>
    </cfRule>
  </conditionalFormatting>
  <conditionalFormatting sqref="AF91:AM119">
    <cfRule type="expression" dxfId="652" priority="369" stopIfTrue="1">
      <formula>$AF$90="☑"</formula>
    </cfRule>
  </conditionalFormatting>
  <conditionalFormatting sqref="AF124:AM133">
    <cfRule type="expression" dxfId="651" priority="358" stopIfTrue="1">
      <formula>$AF$123="☑"</formula>
    </cfRule>
  </conditionalFormatting>
  <conditionalFormatting sqref="AF125:AM133">
    <cfRule type="expression" dxfId="650" priority="370" stopIfTrue="1">
      <formula>$AF$124="☑"</formula>
    </cfRule>
  </conditionalFormatting>
  <conditionalFormatting sqref="AF138:AM147">
    <cfRule type="expression" dxfId="649" priority="368" stopIfTrue="1">
      <formula>$AF$137="☑"</formula>
    </cfRule>
  </conditionalFormatting>
  <conditionalFormatting sqref="AF139:AM147">
    <cfRule type="expression" dxfId="648" priority="463" stopIfTrue="1">
      <formula>$AF$138="☑"</formula>
    </cfRule>
  </conditionalFormatting>
  <conditionalFormatting sqref="AF152:AM173">
    <cfRule type="expression" dxfId="647" priority="371" stopIfTrue="1">
      <formula>$AF$151="☑"</formula>
    </cfRule>
  </conditionalFormatting>
  <conditionalFormatting sqref="AF153:AM172">
    <cfRule type="expression" dxfId="646" priority="443" stopIfTrue="1">
      <formula>$AF$152="☑"</formula>
    </cfRule>
  </conditionalFormatting>
  <conditionalFormatting sqref="AF178:AM197">
    <cfRule type="expression" dxfId="645" priority="360" stopIfTrue="1">
      <formula>$AF$177="☑"</formula>
    </cfRule>
  </conditionalFormatting>
  <conditionalFormatting sqref="AF179:AM197">
    <cfRule type="expression" dxfId="644" priority="367" stopIfTrue="1">
      <formula>$AF$178="☑"</formula>
    </cfRule>
  </conditionalFormatting>
  <conditionalFormatting sqref="AF202:AM212">
    <cfRule type="expression" dxfId="643" priority="361" stopIfTrue="1">
      <formula>$AF$201="☑"</formula>
    </cfRule>
  </conditionalFormatting>
  <conditionalFormatting sqref="AF203:AM211">
    <cfRule type="expression" dxfId="642" priority="362" stopIfTrue="1">
      <formula>$AF$202="☑"</formula>
    </cfRule>
  </conditionalFormatting>
  <conditionalFormatting sqref="AF217:AM242">
    <cfRule type="expression" dxfId="641" priority="364" stopIfTrue="1">
      <formula>$AF$216="☑"</formula>
    </cfRule>
  </conditionalFormatting>
  <conditionalFormatting sqref="AF218:AM242">
    <cfRule type="expression" dxfId="640" priority="374" stopIfTrue="1">
      <formula>$AF$217="☑"</formula>
    </cfRule>
  </conditionalFormatting>
  <conditionalFormatting sqref="AF247:AM266">
    <cfRule type="expression" dxfId="639" priority="375" stopIfTrue="1">
      <formula>$AF$246="☑"</formula>
    </cfRule>
  </conditionalFormatting>
  <conditionalFormatting sqref="AF248:AM266">
    <cfRule type="expression" dxfId="638" priority="468" stopIfTrue="1">
      <formula>$AF$247="☑"</formula>
    </cfRule>
  </conditionalFormatting>
  <conditionalFormatting sqref="AF271:AM278">
    <cfRule type="expression" dxfId="637" priority="58" stopIfTrue="1">
      <formula>$AF$270="☑"</formula>
    </cfRule>
  </conditionalFormatting>
  <conditionalFormatting sqref="AF283:AM299">
    <cfRule type="expression" dxfId="636" priority="365" stopIfTrue="1">
      <formula>$AF$282="☑"</formula>
    </cfRule>
  </conditionalFormatting>
  <conditionalFormatting sqref="AF284:AM299">
    <cfRule type="expression" dxfId="635" priority="377" stopIfTrue="1">
      <formula>$AF$283="☑"</formula>
    </cfRule>
  </conditionalFormatting>
  <conditionalFormatting sqref="AF304:AM317">
    <cfRule type="expression" dxfId="634" priority="366" stopIfTrue="1">
      <formula>$AF$303="☑"</formula>
    </cfRule>
  </conditionalFormatting>
  <conditionalFormatting sqref="AF305:AM316">
    <cfRule type="expression" dxfId="633" priority="378" stopIfTrue="1">
      <formula>$AF$304="☑"</formula>
    </cfRule>
  </conditionalFormatting>
  <conditionalFormatting sqref="AF322:AM335">
    <cfRule type="expression" dxfId="632" priority="379" stopIfTrue="1">
      <formula>$AF$321="☑"</formula>
    </cfRule>
  </conditionalFormatting>
  <conditionalFormatting sqref="AF323:AM335">
    <cfRule type="expression" dxfId="631" priority="469" stopIfTrue="1">
      <formula>$AF$322="☑"</formula>
    </cfRule>
  </conditionalFormatting>
  <conditionalFormatting sqref="AF90:AN119">
    <cfRule type="expression" dxfId="630" priority="356" stopIfTrue="1">
      <formula>$AF$89="☑"</formula>
    </cfRule>
  </conditionalFormatting>
  <conditionalFormatting sqref="AG39">
    <cfRule type="expression" dxfId="629" priority="72">
      <formula>$AF$39="☑"</formula>
    </cfRule>
  </conditionalFormatting>
  <conditionalFormatting sqref="AG55">
    <cfRule type="expression" dxfId="628" priority="431">
      <formula>$AF$55="☑"</formula>
    </cfRule>
  </conditionalFormatting>
  <conditionalFormatting sqref="AG65:AG66">
    <cfRule type="expression" dxfId="627" priority="571">
      <formula>$AJ$63&lt;30</formula>
    </cfRule>
    <cfRule type="expression" dxfId="626" priority="464" stopIfTrue="1">
      <formula>$AG$65="☑"</formula>
    </cfRule>
  </conditionalFormatting>
  <conditionalFormatting sqref="AG72">
    <cfRule type="expression" dxfId="625" priority="570">
      <formula>$AF$72="☑"</formula>
    </cfRule>
  </conditionalFormatting>
  <conditionalFormatting sqref="AG83">
    <cfRule type="expression" dxfId="624" priority="569">
      <formula>$AI$81&lt;30</formula>
    </cfRule>
    <cfRule type="expression" dxfId="623" priority="466" stopIfTrue="1">
      <formula>$AG$83="☑"</formula>
    </cfRule>
  </conditionalFormatting>
  <conditionalFormatting sqref="AG89">
    <cfRule type="expression" dxfId="622" priority="428">
      <formula>$AF$89="☑"</formula>
    </cfRule>
  </conditionalFormatting>
  <conditionalFormatting sqref="AG90">
    <cfRule type="expression" dxfId="621" priority="436" stopIfTrue="1">
      <formula>$AF$90="☑"</formula>
    </cfRule>
  </conditionalFormatting>
  <conditionalFormatting sqref="AG92">
    <cfRule type="expression" dxfId="620" priority="689">
      <formula>$AF$92="☑"</formula>
    </cfRule>
  </conditionalFormatting>
  <conditionalFormatting sqref="AG94:AG95">
    <cfRule type="expression" dxfId="619" priority="521" stopIfTrue="1">
      <formula>OR($AG$94="☑",$AG$95="☑")</formula>
    </cfRule>
    <cfRule type="expression" dxfId="618" priority="703">
      <formula>$AF$92="☑"</formula>
    </cfRule>
  </conditionalFormatting>
  <conditionalFormatting sqref="AG96">
    <cfRule type="expression" dxfId="617" priority="582">
      <formula>$AF$96="☑"</formula>
    </cfRule>
  </conditionalFormatting>
  <conditionalFormatting sqref="AG98:AG100">
    <cfRule type="expression" dxfId="616" priority="694" stopIfTrue="1">
      <formula>OR($AG$98="☑",$AG$99="☑",$AG$100="☑")</formula>
    </cfRule>
    <cfRule type="expression" dxfId="615" priority="695">
      <formula>$AF$96="☑"</formula>
    </cfRule>
  </conditionalFormatting>
  <conditionalFormatting sqref="AG101">
    <cfRule type="expression" dxfId="614" priority="566">
      <formula>$AF$101="☑"</formula>
    </cfRule>
  </conditionalFormatting>
  <conditionalFormatting sqref="AG103:AG105">
    <cfRule type="expression" dxfId="613" priority="693">
      <formula>$AF$101="☑"</formula>
    </cfRule>
    <cfRule type="expression" dxfId="612" priority="692" stopIfTrue="1">
      <formula>OR($AG$103="☑",$AG$104="☑",$AG$105="☑")</formula>
    </cfRule>
  </conditionalFormatting>
  <conditionalFormatting sqref="AG107:AG109">
    <cfRule type="expression" dxfId="611" priority="526" stopIfTrue="1">
      <formula>OR($AG$107="☑",$AG$108="☑",$AG$109="☑")</formula>
    </cfRule>
    <cfRule type="expression" dxfId="610" priority="527">
      <formula>$AF$101="☑"</formula>
    </cfRule>
  </conditionalFormatting>
  <conditionalFormatting sqref="AG110">
    <cfRule type="expression" dxfId="609" priority="563">
      <formula>$AF$110="☑"</formula>
    </cfRule>
  </conditionalFormatting>
  <conditionalFormatting sqref="AG112:AG115">
    <cfRule type="expression" dxfId="608" priority="524">
      <formula>$AF$110="☑"</formula>
    </cfRule>
    <cfRule type="expression" dxfId="607" priority="523" stopIfTrue="1">
      <formula>OR($AG$112="☑",$AG$113="☑",$AG$114="☑",$AG$115="☑")</formula>
    </cfRule>
  </conditionalFormatting>
  <conditionalFormatting sqref="AG116">
    <cfRule type="expression" dxfId="606" priority="562">
      <formula>$AF$116="☑"</formula>
    </cfRule>
  </conditionalFormatting>
  <conditionalFormatting sqref="AG123">
    <cfRule type="expression" dxfId="605" priority="421">
      <formula>$AF$123="☑"</formula>
    </cfRule>
  </conditionalFormatting>
  <conditionalFormatting sqref="AG124">
    <cfRule type="expression" dxfId="604" priority="438" stopIfTrue="1">
      <formula>$AF$124="☑"</formula>
    </cfRule>
  </conditionalFormatting>
  <conditionalFormatting sqref="AG126">
    <cfRule type="expression" dxfId="603" priority="742">
      <formula>$AF$126="☑"</formula>
    </cfRule>
  </conditionalFormatting>
  <conditionalFormatting sqref="AG128">
    <cfRule type="expression" dxfId="602" priority="699">
      <formula>$AF$128="☑"</formula>
    </cfRule>
  </conditionalFormatting>
  <conditionalFormatting sqref="AG130:AG132">
    <cfRule type="expression" dxfId="601" priority="554" stopIfTrue="1">
      <formula>OR($AG$130="☑",$AG$131="☑",$AG$132="☑")</formula>
    </cfRule>
    <cfRule type="expression" dxfId="600" priority="558">
      <formula>$AF$128="☑"</formula>
    </cfRule>
  </conditionalFormatting>
  <conditionalFormatting sqref="AG133">
    <cfRule type="expression" dxfId="599" priority="740">
      <formula>$K133="☑"</formula>
    </cfRule>
  </conditionalFormatting>
  <conditionalFormatting sqref="AG137">
    <cfRule type="expression" dxfId="598" priority="418">
      <formula>$AF$137="☑"</formula>
    </cfRule>
  </conditionalFormatting>
  <conditionalFormatting sqref="AG138">
    <cfRule type="expression" dxfId="597" priority="516">
      <formula>$AF$138="☑"</formula>
    </cfRule>
  </conditionalFormatting>
  <conditionalFormatting sqref="AG140">
    <cfRule type="expression" dxfId="596" priority="721">
      <formula>$AF$140="☑"</formula>
    </cfRule>
  </conditionalFormatting>
  <conditionalFormatting sqref="AG141">
    <cfRule type="expression" dxfId="595" priority="557">
      <formula>$AF$141="☑"</formula>
    </cfRule>
  </conditionalFormatting>
  <conditionalFormatting sqref="AG142">
    <cfRule type="expression" dxfId="594" priority="556">
      <formula>$AF$142="☑"</formula>
    </cfRule>
  </conditionalFormatting>
  <conditionalFormatting sqref="AG145">
    <cfRule type="expression" dxfId="593" priority="684">
      <formula>$AF$140="□"</formula>
    </cfRule>
  </conditionalFormatting>
  <conditionalFormatting sqref="AG145:AG146">
    <cfRule type="expression" dxfId="592" priority="518" stopIfTrue="1">
      <formula>$AG$145="☑"</formula>
    </cfRule>
  </conditionalFormatting>
  <conditionalFormatting sqref="AG151">
    <cfRule type="expression" dxfId="591" priority="415">
      <formula>$AF$151="☑"</formula>
    </cfRule>
  </conditionalFormatting>
  <conditionalFormatting sqref="AG152">
    <cfRule type="expression" dxfId="590" priority="511">
      <formula>$AF$152="☑"</formula>
    </cfRule>
  </conditionalFormatting>
  <conditionalFormatting sqref="AG154">
    <cfRule type="expression" dxfId="589" priority="664">
      <formula>$AF$154="☑"</formula>
    </cfRule>
  </conditionalFormatting>
  <conditionalFormatting sqref="AG156:AG159">
    <cfRule type="expression" dxfId="588" priority="549" stopIfTrue="1">
      <formula>OR($AG$156="☑",$AG$157="☑",$AG$158="☑",$AG$159="☑")</formula>
    </cfRule>
    <cfRule type="expression" dxfId="587" priority="663">
      <formula>$AF$154="☑"</formula>
    </cfRule>
  </conditionalFormatting>
  <conditionalFormatting sqref="AG160">
    <cfRule type="expression" dxfId="586" priority="661">
      <formula>$AF$160="☑"</formula>
    </cfRule>
  </conditionalFormatting>
  <conditionalFormatting sqref="AG162:AG164">
    <cfRule type="expression" dxfId="585" priority="445" stopIfTrue="1">
      <formula>OR($AG$162="☑",$AG$163="☑",$AG$164="☑")</formula>
    </cfRule>
    <cfRule type="expression" dxfId="584" priority="659">
      <formula>$AF$160="☑"</formula>
    </cfRule>
  </conditionalFormatting>
  <conditionalFormatting sqref="AG165">
    <cfRule type="expression" dxfId="583" priority="658">
      <formula>$AF$165="☑"</formula>
    </cfRule>
  </conditionalFormatting>
  <conditionalFormatting sqref="AG167:AG170">
    <cfRule type="expression" dxfId="582" priority="446" stopIfTrue="1">
      <formula>OR($AG$167="☑",$AG$168="☑",$AG$169="☑",$AG$170="☑")</formula>
    </cfRule>
    <cfRule type="expression" dxfId="581" priority="655">
      <formula>$AF$165="☑"</formula>
    </cfRule>
  </conditionalFormatting>
  <conditionalFormatting sqref="AG171">
    <cfRule type="expression" dxfId="580" priority="656">
      <formula>$AF$171="☑"</formula>
    </cfRule>
  </conditionalFormatting>
  <conditionalFormatting sqref="AG172">
    <cfRule type="expression" dxfId="579" priority="444" stopIfTrue="1">
      <formula>$AG$172="☑"</formula>
    </cfRule>
    <cfRule type="expression" dxfId="578" priority="654">
      <formula>$AF$171="☑"</formula>
    </cfRule>
  </conditionalFormatting>
  <conditionalFormatting sqref="AG177">
    <cfRule type="expression" dxfId="577" priority="412">
      <formula>$AF$177="☑"</formula>
    </cfRule>
  </conditionalFormatting>
  <conditionalFormatting sqref="AG178">
    <cfRule type="expression" dxfId="576" priority="510">
      <formula>$AF$178="☑"</formula>
    </cfRule>
  </conditionalFormatting>
  <conditionalFormatting sqref="AG180">
    <cfRule type="expression" dxfId="575" priority="652">
      <formula>$AF$180="☑"</formula>
    </cfRule>
  </conditionalFormatting>
  <conditionalFormatting sqref="AG183">
    <cfRule type="expression" dxfId="574" priority="650">
      <formula>$AF$183="☑"</formula>
    </cfRule>
  </conditionalFormatting>
  <conditionalFormatting sqref="AG185:AG188">
    <cfRule type="expression" dxfId="573" priority="644">
      <formula>$AF$183="☑"</formula>
    </cfRule>
    <cfRule type="expression" dxfId="572" priority="509" stopIfTrue="1">
      <formula>OR($AG$185="☑",$AG$186="☑",$AG$187="☑",$AG$188="☑")</formula>
    </cfRule>
  </conditionalFormatting>
  <conditionalFormatting sqref="AG189">
    <cfRule type="expression" dxfId="571" priority="648">
      <formula>$AF$189="☑"</formula>
    </cfRule>
  </conditionalFormatting>
  <conditionalFormatting sqref="AG191">
    <cfRule type="expression" dxfId="570" priority="645">
      <formula>$AF$191="☑"</formula>
    </cfRule>
  </conditionalFormatting>
  <conditionalFormatting sqref="AG193:AG196">
    <cfRule type="expression" dxfId="569" priority="643">
      <formula>$AF$191="☑"</formula>
    </cfRule>
    <cfRule type="expression" dxfId="568" priority="508" stopIfTrue="1">
      <formula>OR($AG$193="☑",$AG$194="☑",$AG$195="☑",$AG$196="☑")</formula>
    </cfRule>
  </conditionalFormatting>
  <conditionalFormatting sqref="AG201">
    <cfRule type="expression" dxfId="567" priority="409">
      <formula>$AF$201="☑"</formula>
    </cfRule>
  </conditionalFormatting>
  <conditionalFormatting sqref="AG202">
    <cfRule type="expression" dxfId="566" priority="507">
      <formula>$AF$202="☑"</formula>
    </cfRule>
  </conditionalFormatting>
  <conditionalFormatting sqref="AG204">
    <cfRule type="expression" dxfId="565" priority="642">
      <formula>$AF$204="☑"</formula>
    </cfRule>
  </conditionalFormatting>
  <conditionalFormatting sqref="AG206">
    <cfRule type="expression" dxfId="564" priority="640">
      <formula>$AF$206="☑"</formula>
    </cfRule>
  </conditionalFormatting>
  <conditionalFormatting sqref="AG208:AG211">
    <cfRule type="expression" dxfId="563" priority="639">
      <formula>$AF$206="☑"</formula>
    </cfRule>
    <cfRule type="expression" dxfId="562" priority="506" stopIfTrue="1">
      <formula>OR($AG$208="☑",$AG$209="☑",$AG$210="☑",$AG$211="☑")</formula>
    </cfRule>
  </conditionalFormatting>
  <conditionalFormatting sqref="AG216">
    <cfRule type="expression" dxfId="561" priority="406">
      <formula>$AF$216="☑"</formula>
    </cfRule>
  </conditionalFormatting>
  <conditionalFormatting sqref="AG217">
    <cfRule type="expression" dxfId="560" priority="502">
      <formula>$AF$217="☑"</formula>
    </cfRule>
  </conditionalFormatting>
  <conditionalFormatting sqref="AG219">
    <cfRule type="expression" dxfId="559" priority="634">
      <formula>$AF$219="☑"</formula>
    </cfRule>
  </conditionalFormatting>
  <conditionalFormatting sqref="AG221:AG223">
    <cfRule type="expression" dxfId="558" priority="624">
      <formula>$AF$219="☑"</formula>
    </cfRule>
    <cfRule type="expression" dxfId="557" priority="505" stopIfTrue="1">
      <formula>OR($AG$221="☑",$AG$222="☑",$AG$223="☑")</formula>
    </cfRule>
  </conditionalFormatting>
  <conditionalFormatting sqref="AG224">
    <cfRule type="expression" dxfId="556" priority="633">
      <formula>$AF$224="☑"</formula>
    </cfRule>
  </conditionalFormatting>
  <conditionalFormatting sqref="AG226:AG228">
    <cfRule type="expression" dxfId="555" priority="623">
      <formula>$AF$224="☑"</formula>
    </cfRule>
    <cfRule type="expression" dxfId="554" priority="504" stopIfTrue="1">
      <formula>OR($AG$226="☑",$AG$227="☑",$AG$228="☑")</formula>
    </cfRule>
  </conditionalFormatting>
  <conditionalFormatting sqref="AG229">
    <cfRule type="expression" dxfId="553" priority="632">
      <formula>$AF$229="☑"</formula>
    </cfRule>
  </conditionalFormatting>
  <conditionalFormatting sqref="AG231:AG233">
    <cfRule type="expression" dxfId="552" priority="622">
      <formula>$AF$229="☑"</formula>
    </cfRule>
    <cfRule type="expression" dxfId="551" priority="500" stopIfTrue="1">
      <formula>OR($AG$231="☑",$AG$232="☑",$AG$233="☑")</formula>
    </cfRule>
  </conditionalFormatting>
  <conditionalFormatting sqref="AG234">
    <cfRule type="expression" dxfId="550" priority="631">
      <formula>$AF$234="☑"</formula>
    </cfRule>
  </conditionalFormatting>
  <conditionalFormatting sqref="AG236:AG237">
    <cfRule type="expression" dxfId="549" priority="621">
      <formula>$AF$234="☑"</formula>
    </cfRule>
    <cfRule type="expression" dxfId="548" priority="498" stopIfTrue="1">
      <formula>OR($AG$236="☑",$AG$237="☑")</formula>
    </cfRule>
  </conditionalFormatting>
  <conditionalFormatting sqref="AG238">
    <cfRule type="expression" dxfId="547" priority="630">
      <formula>$AF$238="☑"</formula>
    </cfRule>
  </conditionalFormatting>
  <conditionalFormatting sqref="AG240:AG242">
    <cfRule type="expression" dxfId="546" priority="620">
      <formula>$AF$238="☑"</formula>
    </cfRule>
    <cfRule type="expression" dxfId="545" priority="497" stopIfTrue="1">
      <formula>OR($AG$240="☑",$AG$241="☑",$AG$242="☑")</formula>
    </cfRule>
  </conditionalFormatting>
  <conditionalFormatting sqref="AG246">
    <cfRule type="expression" dxfId="544" priority="403">
      <formula>$AF$246="☑"</formula>
    </cfRule>
  </conditionalFormatting>
  <conditionalFormatting sqref="AG247">
    <cfRule type="expression" dxfId="543" priority="495">
      <formula>$AF$247="☑"</formula>
    </cfRule>
  </conditionalFormatting>
  <conditionalFormatting sqref="AG249">
    <cfRule type="expression" dxfId="542" priority="619">
      <formula>$AF$249="☑"</formula>
    </cfRule>
  </conditionalFormatting>
  <conditionalFormatting sqref="AG251:AG252">
    <cfRule type="expression" dxfId="541" priority="492" stopIfTrue="1">
      <formula>OR($AG$251="☑",$AG$252="☑")</formula>
    </cfRule>
    <cfRule type="expression" dxfId="540" priority="615">
      <formula>$AF$249="☑"</formula>
    </cfRule>
  </conditionalFormatting>
  <conditionalFormatting sqref="AG253">
    <cfRule type="expression" dxfId="539" priority="612">
      <formula>$AF$253="☑"</formula>
    </cfRule>
  </conditionalFormatting>
  <conditionalFormatting sqref="AG255:AG257">
    <cfRule type="expression" dxfId="538" priority="493" stopIfTrue="1">
      <formula>OR($AG$255="☑",$AG$256="☑",$AG$257="☑")</formula>
    </cfRule>
    <cfRule type="expression" dxfId="537" priority="608">
      <formula>$AF$253="☑"</formula>
    </cfRule>
  </conditionalFormatting>
  <conditionalFormatting sqref="AG258">
    <cfRule type="expression" dxfId="536" priority="611">
      <formula>$AF$258="☑"</formula>
    </cfRule>
  </conditionalFormatting>
  <conditionalFormatting sqref="AG260:AG262">
    <cfRule type="expression" dxfId="535" priority="491" stopIfTrue="1">
      <formula>OR($AG$260="☑",$AG$261="☑",$AG$262="☑")</formula>
    </cfRule>
    <cfRule type="expression" dxfId="534" priority="607">
      <formula>$AF$258="☑"</formula>
    </cfRule>
  </conditionalFormatting>
  <conditionalFormatting sqref="AG263">
    <cfRule type="expression" dxfId="533" priority="609">
      <formula>$AF$263="☑"</formula>
    </cfRule>
  </conditionalFormatting>
  <conditionalFormatting sqref="AG265:AG266">
    <cfRule type="expression" dxfId="532" priority="489">
      <formula>$AF$263="☑"</formula>
    </cfRule>
    <cfRule type="expression" dxfId="531" priority="488" stopIfTrue="1">
      <formula>OR($AG$265="☑",$AG$266="☑")</formula>
    </cfRule>
  </conditionalFormatting>
  <conditionalFormatting sqref="AG270">
    <cfRule type="expression" dxfId="530" priority="400">
      <formula>$AF$270="☑"</formula>
    </cfRule>
  </conditionalFormatting>
  <conditionalFormatting sqref="AG275:AG276">
    <cfRule type="expression" dxfId="529" priority="746">
      <formula>$K$275="☑"</formula>
    </cfRule>
  </conditionalFormatting>
  <conditionalFormatting sqref="AG277">
    <cfRule type="expression" dxfId="528" priority="603">
      <formula>$AK$275&lt;0.5</formula>
    </cfRule>
  </conditionalFormatting>
  <conditionalFormatting sqref="AG277:AG278">
    <cfRule type="expression" dxfId="527" priority="479" stopIfTrue="1">
      <formula>$AG$277="☑"</formula>
    </cfRule>
  </conditionalFormatting>
  <conditionalFormatting sqref="AG282">
    <cfRule type="expression" dxfId="526" priority="397">
      <formula>$AF$282="☑"</formula>
    </cfRule>
  </conditionalFormatting>
  <conditionalFormatting sqref="AG283">
    <cfRule type="expression" dxfId="525" priority="482">
      <formula>$AF$283="☑"</formula>
    </cfRule>
  </conditionalFormatting>
  <conditionalFormatting sqref="AG285">
    <cfRule type="expression" dxfId="524" priority="602">
      <formula>$AF$285="☑"</formula>
    </cfRule>
  </conditionalFormatting>
  <conditionalFormatting sqref="AG287:AG288">
    <cfRule type="expression" dxfId="523" priority="601">
      <formula>$AF$285="☑"</formula>
    </cfRule>
    <cfRule type="expression" dxfId="522" priority="478" stopIfTrue="1">
      <formula>OR($AG$287="☑",$AG$288="☑")</formula>
    </cfRule>
  </conditionalFormatting>
  <conditionalFormatting sqref="AG289">
    <cfRule type="expression" dxfId="521" priority="597">
      <formula>$AF$289="☑"</formula>
    </cfRule>
  </conditionalFormatting>
  <conditionalFormatting sqref="AG291:AG292">
    <cfRule type="expression" dxfId="520" priority="476" stopIfTrue="1">
      <formula>OR($AG$291="☑",$AG$292="☑")</formula>
    </cfRule>
    <cfRule type="expression" dxfId="519" priority="599">
      <formula>$AF$289="☑"</formula>
    </cfRule>
  </conditionalFormatting>
  <conditionalFormatting sqref="AG293">
    <cfRule type="expression" dxfId="518" priority="596">
      <formula>$AF$293="☑"</formula>
    </cfRule>
  </conditionalFormatting>
  <conditionalFormatting sqref="AG295:AG296">
    <cfRule type="expression" dxfId="517" priority="593">
      <formula>$AF$293="☑"</formula>
    </cfRule>
    <cfRule type="expression" dxfId="516" priority="475" stopIfTrue="1">
      <formula>OR($AG$295="☑",$AG$296="☑")</formula>
    </cfRule>
  </conditionalFormatting>
  <conditionalFormatting sqref="AG297">
    <cfRule type="expression" dxfId="515" priority="529">
      <formula>$AF$297="☑"</formula>
    </cfRule>
  </conditionalFormatting>
  <conditionalFormatting sqref="AG303">
    <cfRule type="expression" dxfId="514" priority="394">
      <formula>AF$303="☑"</formula>
    </cfRule>
  </conditionalFormatting>
  <conditionalFormatting sqref="AG304">
    <cfRule type="expression" dxfId="513" priority="481">
      <formula>$AF$304="☑"</formula>
    </cfRule>
  </conditionalFormatting>
  <conditionalFormatting sqref="AG306:AG307">
    <cfRule type="expression" dxfId="512" priority="591">
      <formula>$AF$306="☑"</formula>
    </cfRule>
  </conditionalFormatting>
  <conditionalFormatting sqref="AG309">
    <cfRule type="expression" dxfId="511" priority="588">
      <formula>$AF$309="☑"</formula>
    </cfRule>
  </conditionalFormatting>
  <conditionalFormatting sqref="AG311:AG314">
    <cfRule type="expression" dxfId="510" priority="586">
      <formula>$AF$309 ="☑"</formula>
    </cfRule>
    <cfRule type="expression" dxfId="509" priority="473" stopIfTrue="1">
      <formula>OR($AG$311="☑",$AG$312="☑",$AG$313="☑",$AG$314="☑")</formula>
    </cfRule>
  </conditionalFormatting>
  <conditionalFormatting sqref="AG315">
    <cfRule type="expression" dxfId="508" priority="583">
      <formula>$AF$315="☑"</formula>
    </cfRule>
  </conditionalFormatting>
  <conditionalFormatting sqref="AG321">
    <cfRule type="expression" dxfId="507" priority="391">
      <formula>$AF$321="☑"</formula>
    </cfRule>
  </conditionalFormatting>
  <conditionalFormatting sqref="AG322">
    <cfRule type="expression" dxfId="506" priority="480">
      <formula>$AF$322="☑"</formula>
    </cfRule>
  </conditionalFormatting>
  <conditionalFormatting sqref="AG324">
    <cfRule type="expression" dxfId="505" priority="731">
      <formula>$AF$324="☑"</formula>
    </cfRule>
  </conditionalFormatting>
  <conditionalFormatting sqref="AG325">
    <cfRule type="expression" dxfId="504" priority="730">
      <formula>$K$325="☑"</formula>
    </cfRule>
  </conditionalFormatting>
  <conditionalFormatting sqref="AG326">
    <cfRule type="expression" dxfId="503" priority="532">
      <formula>$AF$326="☑"</formula>
    </cfRule>
  </conditionalFormatting>
  <conditionalFormatting sqref="AG327">
    <cfRule type="expression" dxfId="502" priority="697">
      <formula>$AF$327="☑"</formula>
    </cfRule>
  </conditionalFormatting>
  <conditionalFormatting sqref="AG328">
    <cfRule type="expression" dxfId="501" priority="533">
      <formula>$AF$328="☑"</formula>
    </cfRule>
  </conditionalFormatting>
  <conditionalFormatting sqref="AG329">
    <cfRule type="expression" dxfId="500" priority="531">
      <formula>$AF$329="☑"</formula>
    </cfRule>
  </conditionalFormatting>
  <conditionalFormatting sqref="AG331:AG334">
    <cfRule type="expression" dxfId="499" priority="576">
      <formula>$AF$329="☑"</formula>
    </cfRule>
    <cfRule type="expression" dxfId="498" priority="471" stopIfTrue="1">
      <formula>OR($AG$331="☑",$AG$332="☑",$AG$333="☑",$AG$334="☑")</formula>
    </cfRule>
  </conditionalFormatting>
  <conditionalFormatting sqref="AH65:AH66">
    <cfRule type="expression" dxfId="497" priority="430">
      <formula>$AG$65="☑"</formula>
    </cfRule>
  </conditionalFormatting>
  <conditionalFormatting sqref="AH83:AH84">
    <cfRule type="expression" dxfId="496" priority="8904">
      <formula>$AG$83="☑"</formula>
    </cfRule>
  </conditionalFormatting>
  <conditionalFormatting sqref="AH98:AH99">
    <cfRule type="expression" dxfId="495" priority="696">
      <formula>$L$155="☑"</formula>
    </cfRule>
  </conditionalFormatting>
  <conditionalFormatting sqref="AH118:AH119">
    <cfRule type="expression" dxfId="494" priority="555">
      <formula>$AG$118="☑"</formula>
    </cfRule>
  </conditionalFormatting>
  <conditionalFormatting sqref="AH128">
    <cfRule type="expression" dxfId="493" priority="741">
      <formula>$L$128="☑"</formula>
    </cfRule>
  </conditionalFormatting>
  <conditionalFormatting sqref="AH130">
    <cfRule type="expression" dxfId="492" priority="698">
      <formula>$L$155="☑"</formula>
    </cfRule>
  </conditionalFormatting>
  <conditionalFormatting sqref="AH132">
    <cfRule type="expression" dxfId="491" priority="781">
      <formula>#REF!="☑"</formula>
    </cfRule>
  </conditionalFormatting>
  <conditionalFormatting sqref="AH144">
    <cfRule type="expression" dxfId="490" priority="685">
      <formula>$L$155="☑"</formula>
    </cfRule>
  </conditionalFormatting>
  <conditionalFormatting sqref="AH145:AH146">
    <cfRule type="expression" dxfId="489" priority="552">
      <formula>$AG$145="☑"</formula>
    </cfRule>
  </conditionalFormatting>
  <conditionalFormatting sqref="AH277:AH278">
    <cfRule type="expression" dxfId="488" priority="376">
      <formula>$AG$277="☑"</formula>
    </cfRule>
  </conditionalFormatting>
  <conditionalFormatting sqref="AH327">
    <cfRule type="expression" dxfId="487" priority="729">
      <formula>AND($K$325="☑",$L$327="☑")</formula>
    </cfRule>
  </conditionalFormatting>
  <conditionalFormatting sqref="AH328">
    <cfRule type="expression" dxfId="486" priority="727">
      <formula>AND($K$325="☑",$L$328="□")</formula>
    </cfRule>
    <cfRule type="expression" dxfId="485" priority="728">
      <formula>AND($K$325="☑",$L$328="☑")</formula>
    </cfRule>
  </conditionalFormatting>
  <conditionalFormatting sqref="AH36:AI36">
    <cfRule type="expression" dxfId="484" priority="708">
      <formula>$K36="☑"</formula>
    </cfRule>
  </conditionalFormatting>
  <conditionalFormatting sqref="AH267:AI267">
    <cfRule type="expression" dxfId="483" priority="764">
      <formula>$K267="☑"</formula>
    </cfRule>
  </conditionalFormatting>
  <conditionalFormatting sqref="AI95:AJ95">
    <cfRule type="expression" dxfId="482" priority="702">
      <formula>$AG$95="☑"</formula>
    </cfRule>
  </conditionalFormatting>
  <conditionalFormatting sqref="AI100:AJ100">
    <cfRule type="expression" dxfId="481" priority="679">
      <formula>$AG$100="☑"</formula>
    </cfRule>
  </conditionalFormatting>
  <conditionalFormatting sqref="AI115:AJ115">
    <cfRule type="expression" dxfId="480" priority="680">
      <formula>$AG$115="☑"</formula>
    </cfRule>
  </conditionalFormatting>
  <conditionalFormatting sqref="AI127:AJ127">
    <cfRule type="expression" dxfId="479" priority="700">
      <formula>$AF$126="☑"</formula>
    </cfRule>
  </conditionalFormatting>
  <conditionalFormatting sqref="AI132:AJ132">
    <cfRule type="expression" dxfId="478" priority="687">
      <formula>$AG$132="☑"</formula>
    </cfRule>
  </conditionalFormatting>
  <conditionalFormatting sqref="AI143:AJ143">
    <cfRule type="expression" dxfId="477" priority="683">
      <formula>$AF$142="☑"</formula>
    </cfRule>
  </conditionalFormatting>
  <conditionalFormatting sqref="AI164:AJ164">
    <cfRule type="expression" dxfId="476" priority="550">
      <formula>$AG$164="☑"</formula>
    </cfRule>
  </conditionalFormatting>
  <conditionalFormatting sqref="AI170:AJ170">
    <cfRule type="expression" dxfId="475" priority="551">
      <formula>$AG$170="☑"</formula>
    </cfRule>
  </conditionalFormatting>
  <conditionalFormatting sqref="AI182:AJ182">
    <cfRule type="expression" dxfId="474" priority="547">
      <formula>$AF$180="☑"</formula>
    </cfRule>
  </conditionalFormatting>
  <conditionalFormatting sqref="AI188:AJ188">
    <cfRule type="expression" dxfId="473" priority="546">
      <formula>$AG$188="☑"</formula>
    </cfRule>
  </conditionalFormatting>
  <conditionalFormatting sqref="AI109:AK109">
    <cfRule type="expression" dxfId="472" priority="525">
      <formula>$AG$109="☑"</formula>
    </cfRule>
  </conditionalFormatting>
  <conditionalFormatting sqref="AI190:AK190">
    <cfRule type="expression" dxfId="471" priority="545">
      <formula>$AF$189="☑"</formula>
    </cfRule>
  </conditionalFormatting>
  <conditionalFormatting sqref="AI196:AK196">
    <cfRule type="expression" dxfId="470" priority="635">
      <formula>$AG$196="☑"</formula>
    </cfRule>
  </conditionalFormatting>
  <conditionalFormatting sqref="AI205:AK205">
    <cfRule type="expression" dxfId="469" priority="641">
      <formula>$AF$204="☑"</formula>
    </cfRule>
  </conditionalFormatting>
  <conditionalFormatting sqref="AI211:AK211">
    <cfRule type="expression" dxfId="468" priority="638">
      <formula>$AG$211="☑"</formula>
    </cfRule>
  </conditionalFormatting>
  <conditionalFormatting sqref="AI223:AK223">
    <cfRule type="expression" dxfId="467" priority="629">
      <formula>$AG$223="☑"</formula>
    </cfRule>
  </conditionalFormatting>
  <conditionalFormatting sqref="AI228:AK228">
    <cfRule type="expression" dxfId="466" priority="628">
      <formula>$AG$228="☑"</formula>
    </cfRule>
  </conditionalFormatting>
  <conditionalFormatting sqref="AI233:AK233">
    <cfRule type="expression" dxfId="465" priority="627">
      <formula>$AG$233="☑"</formula>
    </cfRule>
  </conditionalFormatting>
  <conditionalFormatting sqref="AI237:AK237">
    <cfRule type="expression" dxfId="464" priority="626">
      <formula>$AG$237="☑"</formula>
    </cfRule>
  </conditionalFormatting>
  <conditionalFormatting sqref="AI242:AK242">
    <cfRule type="expression" dxfId="463" priority="625">
      <formula>$AG$242="☑"</formula>
    </cfRule>
  </conditionalFormatting>
  <conditionalFormatting sqref="AI252:AK252">
    <cfRule type="expression" dxfId="462" priority="618">
      <formula>$AG$252="☑"</formula>
    </cfRule>
  </conditionalFormatting>
  <conditionalFormatting sqref="AI257:AK257">
    <cfRule type="expression" dxfId="461" priority="617">
      <formula>$AG$257="☑"</formula>
    </cfRule>
  </conditionalFormatting>
  <conditionalFormatting sqref="AI262:AK262">
    <cfRule type="expression" dxfId="460" priority="616">
      <formula>$AG$262="☑"</formula>
    </cfRule>
  </conditionalFormatting>
  <conditionalFormatting sqref="AI266:AK266">
    <cfRule type="expression" dxfId="459" priority="490">
      <formula>$AG$266="☑"</formula>
    </cfRule>
  </conditionalFormatting>
  <conditionalFormatting sqref="AI288:AK288">
    <cfRule type="expression" dxfId="458" priority="600">
      <formula>$AG$288="☑"</formula>
    </cfRule>
  </conditionalFormatting>
  <conditionalFormatting sqref="AI292:AK292">
    <cfRule type="expression" dxfId="457" priority="598">
      <formula>$AG$292="☑"</formula>
    </cfRule>
  </conditionalFormatting>
  <conditionalFormatting sqref="AI308:AK308">
    <cfRule type="expression" dxfId="456" priority="590">
      <formula>$AF$306="☑"</formula>
    </cfRule>
  </conditionalFormatting>
  <conditionalFormatting sqref="AI314:AK314">
    <cfRule type="expression" dxfId="455" priority="587">
      <formula>$AG$314="☑"</formula>
    </cfRule>
  </conditionalFormatting>
  <conditionalFormatting sqref="AI325:AK325">
    <cfRule type="expression" dxfId="454" priority="575">
      <formula>$AF$324="☑"</formula>
    </cfRule>
  </conditionalFormatting>
  <conditionalFormatting sqref="AI334:AK334">
    <cfRule type="expression" dxfId="453" priority="470">
      <formula>$AG$334="☑"</formula>
    </cfRule>
  </conditionalFormatting>
  <conditionalFormatting sqref="AK36:AL36">
    <cfRule type="expression" dxfId="452" priority="769">
      <formula>$AP$36=1</formula>
    </cfRule>
  </conditionalFormatting>
  <conditionalFormatting sqref="AK213:AL213 AY119:AY120 AY137 AY201 AY216 AY246 AY282 AY303 AY321 P36:U36 AN70:AN71 W119:W120 Q149:T149 AN200:AN201 P213:U213 AN215:AN216 P243:U243 AN245:AN246 P267:U267 AN269:AN270 AN281:AN282 AN302:AN303 AN320:AN321">
    <cfRule type="expression" dxfId="451" priority="5432">
      <formula>$AP$36=1</formula>
    </cfRule>
  </conditionalFormatting>
  <conditionalFormatting sqref="AK243:AL243">
    <cfRule type="expression" dxfId="450" priority="767">
      <formula>$AP$36=1</formula>
    </cfRule>
  </conditionalFormatting>
  <conditionalFormatting sqref="AK267:AL267">
    <cfRule type="expression" dxfId="449" priority="763">
      <formula>$AP$36=1</formula>
    </cfRule>
  </conditionalFormatting>
  <conditionalFormatting sqref="AK279:AL279">
    <cfRule type="expression" dxfId="448" priority="760">
      <formula>$AP$36=1</formula>
    </cfRule>
  </conditionalFormatting>
  <conditionalFormatting sqref="AK300:AL300">
    <cfRule type="expression" dxfId="447" priority="757">
      <formula>$AP$36=1</formula>
    </cfRule>
  </conditionalFormatting>
  <conditionalFormatting sqref="AK318:AL318">
    <cfRule type="expression" dxfId="446" priority="754">
      <formula>$AP$36=1</formula>
    </cfRule>
  </conditionalFormatting>
  <conditionalFormatting sqref="AK336:AL336">
    <cfRule type="expression" dxfId="445" priority="750">
      <formula>$AP$36=1</formula>
    </cfRule>
  </conditionalFormatting>
  <conditionalFormatting sqref="AL69">
    <cfRule type="expression" dxfId="444" priority="773">
      <formula>$AP$36=1</formula>
    </cfRule>
  </conditionalFormatting>
  <conditionalFormatting sqref="AL87">
    <cfRule type="expression" dxfId="443" priority="737">
      <formula>$AP$36=1</formula>
    </cfRule>
  </conditionalFormatting>
  <conditionalFormatting sqref="AL148:AL149">
    <cfRule type="expression" dxfId="442" priority="772">
      <formula>$AP$36=1</formula>
    </cfRule>
  </conditionalFormatting>
  <conditionalFormatting sqref="AL199">
    <cfRule type="expression" dxfId="441" priority="771">
      <formula>$AP$36=1</formula>
    </cfRule>
  </conditionalFormatting>
  <conditionalFormatting sqref="AL214">
    <cfRule type="expression" dxfId="440" priority="770">
      <formula>$AP$36=1</formula>
    </cfRule>
  </conditionalFormatting>
  <conditionalFormatting sqref="AL244">
    <cfRule type="expression" dxfId="439" priority="768">
      <formula>$AP$36=1</formula>
    </cfRule>
  </conditionalFormatting>
  <conditionalFormatting sqref="AL268">
    <cfRule type="expression" dxfId="438" priority="765">
      <formula>$AP$36=1</formula>
    </cfRule>
  </conditionalFormatting>
  <conditionalFormatting sqref="AL280">
    <cfRule type="expression" dxfId="437" priority="761">
      <formula>$AP$36=1</formula>
    </cfRule>
  </conditionalFormatting>
  <conditionalFormatting sqref="AL301">
    <cfRule type="expression" dxfId="436" priority="758">
      <formula>$AP$36=1</formula>
    </cfRule>
  </conditionalFormatting>
  <conditionalFormatting sqref="AL319">
    <cfRule type="expression" dxfId="435" priority="755">
      <formula>$AP$36=1</formula>
    </cfRule>
  </conditionalFormatting>
  <conditionalFormatting sqref="AL337">
    <cfRule type="expression" dxfId="434" priority="752">
      <formula>$AP$36=1</formula>
    </cfRule>
  </conditionalFormatting>
  <conditionalFormatting sqref="AM22">
    <cfRule type="expression" dxfId="433" priority="50">
      <formula>$AP$36=1</formula>
    </cfRule>
  </conditionalFormatting>
  <conditionalFormatting sqref="AM38">
    <cfRule type="expression" dxfId="432" priority="49">
      <formula>$AP$36=1</formula>
    </cfRule>
  </conditionalFormatting>
  <conditionalFormatting sqref="AM53">
    <cfRule type="expression" dxfId="431" priority="48">
      <formula>$AP$36=1</formula>
    </cfRule>
  </conditionalFormatting>
  <conditionalFormatting sqref="AM70">
    <cfRule type="expression" dxfId="430" priority="47">
      <formula>$AP$36=1</formula>
    </cfRule>
  </conditionalFormatting>
  <conditionalFormatting sqref="AM82:AM84">
    <cfRule type="expression" dxfId="429" priority="61" stopIfTrue="1">
      <formula>$K$72="☑"</formula>
    </cfRule>
  </conditionalFormatting>
  <conditionalFormatting sqref="AM88">
    <cfRule type="expression" dxfId="428" priority="46">
      <formula>$AP$36=1</formula>
    </cfRule>
  </conditionalFormatting>
  <conditionalFormatting sqref="AM122">
    <cfRule type="expression" dxfId="427" priority="45">
      <formula>$AP$36=1</formula>
    </cfRule>
  </conditionalFormatting>
  <conditionalFormatting sqref="AM136">
    <cfRule type="expression" dxfId="426" priority="44">
      <formula>$AP$36=1</formula>
    </cfRule>
  </conditionalFormatting>
  <conditionalFormatting sqref="AM150">
    <cfRule type="expression" dxfId="425" priority="43">
      <formula>$AP$36=1</formula>
    </cfRule>
  </conditionalFormatting>
  <conditionalFormatting sqref="AM200">
    <cfRule type="expression" dxfId="424" priority="42">
      <formula>$AP$36=1</formula>
    </cfRule>
  </conditionalFormatting>
  <conditionalFormatting sqref="AM215">
    <cfRule type="expression" dxfId="423" priority="41">
      <formula>$AP$36=1</formula>
    </cfRule>
  </conditionalFormatting>
  <conditionalFormatting sqref="AM245">
    <cfRule type="expression" dxfId="422" priority="40">
      <formula>$AP$36=1</formula>
    </cfRule>
  </conditionalFormatting>
  <conditionalFormatting sqref="AM269">
    <cfRule type="expression" dxfId="421" priority="39">
      <formula>$AP$36=1</formula>
    </cfRule>
  </conditionalFormatting>
  <conditionalFormatting sqref="AM281">
    <cfRule type="expression" dxfId="420" priority="38">
      <formula>$AP$36=1</formula>
    </cfRule>
  </conditionalFormatting>
  <conditionalFormatting sqref="AM302">
    <cfRule type="expression" dxfId="419" priority="37">
      <formula>$AP$36=1</formula>
    </cfRule>
  </conditionalFormatting>
  <conditionalFormatting sqref="AM320">
    <cfRule type="expression" dxfId="418" priority="36">
      <formula>$AP$36=1</formula>
    </cfRule>
  </conditionalFormatting>
  <conditionalFormatting sqref="AM338:AN338">
    <cfRule type="expression" dxfId="417" priority="35">
      <formula>$AP$36=1</formula>
    </cfRule>
  </conditionalFormatting>
  <conditionalFormatting sqref="AN117">
    <cfRule type="expression" dxfId="416" priority="459">
      <formula>$AP$36=1</formula>
    </cfRule>
  </conditionalFormatting>
  <conditionalFormatting sqref="AN119:AN120">
    <cfRule type="expression" dxfId="415" priority="5443">
      <formula>$AP$36=1</formula>
    </cfRule>
  </conditionalFormatting>
  <conditionalFormatting sqref="AN137">
    <cfRule type="expression" dxfId="414" priority="458">
      <formula>$AP$36=1</formula>
    </cfRule>
  </conditionalFormatting>
  <conditionalFormatting sqref="AN340">
    <cfRule type="expression" dxfId="413" priority="7">
      <formula>$AP$36=1</formula>
    </cfRule>
  </conditionalFormatting>
  <conditionalFormatting sqref="AO38:BH338 AO20:BH27 AO28:BD28 AO29:BC29 AO30:BB37">
    <cfRule type="expression" dxfId="412" priority="5" stopIfTrue="1">
      <formula>$AO$19="□"</formula>
    </cfRule>
  </conditionalFormatting>
  <conditionalFormatting sqref="AP39">
    <cfRule type="expression" dxfId="411" priority="117">
      <formula>$AP$54="☑"</formula>
    </cfRule>
  </conditionalFormatting>
  <conditionalFormatting sqref="AP54">
    <cfRule type="expression" dxfId="410" priority="2326">
      <formula>$AP$54="☑"</formula>
    </cfRule>
  </conditionalFormatting>
  <conditionalFormatting sqref="AP71">
    <cfRule type="expression" dxfId="409" priority="2318">
      <formula>$AP$71="☑"</formula>
    </cfRule>
  </conditionalFormatting>
  <conditionalFormatting sqref="AP89">
    <cfRule type="expression" dxfId="408" priority="152">
      <formula>$AP$89="☑"</formula>
    </cfRule>
  </conditionalFormatting>
  <conditionalFormatting sqref="AP120">
    <cfRule type="expression" dxfId="407" priority="112">
      <formula>$K120="☑"</formula>
    </cfRule>
  </conditionalFormatting>
  <conditionalFormatting sqref="AP123 AP137">
    <cfRule type="expression" dxfId="406" priority="146">
      <formula>$AP$137="☑"</formula>
    </cfRule>
  </conditionalFormatting>
  <conditionalFormatting sqref="AP132">
    <cfRule type="expression" dxfId="405" priority="317">
      <formula>AND($K$132="□",$K$133="□")</formula>
    </cfRule>
    <cfRule type="expression" dxfId="404" priority="316" stopIfTrue="1">
      <formula>AND($K$126="□")</formula>
    </cfRule>
  </conditionalFormatting>
  <conditionalFormatting sqref="AP133">
    <cfRule type="expression" dxfId="403" priority="2604">
      <formula>AND($AP$132="□",$AP$133="□")</formula>
    </cfRule>
    <cfRule type="expression" dxfId="402" priority="2555" stopIfTrue="1">
      <formula>AND($AP$126="□")</formula>
    </cfRule>
  </conditionalFormatting>
  <conditionalFormatting sqref="AP143:AP144">
    <cfRule type="expression" dxfId="401" priority="304">
      <formula>AND($K$143="□",$K$144="□")</formula>
    </cfRule>
    <cfRule type="expression" dxfId="400" priority="303" stopIfTrue="1">
      <formula>$K$140="□"</formula>
    </cfRule>
  </conditionalFormatting>
  <conditionalFormatting sqref="AP146:AP147">
    <cfRule type="expression" dxfId="399" priority="306">
      <formula>AND(#REF!="□",#REF!="□",$K$146="□")</formula>
    </cfRule>
    <cfRule type="expression" dxfId="398" priority="305" stopIfTrue="1">
      <formula>$K$140="□"</formula>
    </cfRule>
  </conditionalFormatting>
  <conditionalFormatting sqref="AP151">
    <cfRule type="expression" dxfId="397" priority="143">
      <formula>$AP$151="☑"</formula>
    </cfRule>
  </conditionalFormatting>
  <conditionalFormatting sqref="AP173">
    <cfRule type="expression" dxfId="396" priority="2396" stopIfTrue="1">
      <formula>$AP$154="□"</formula>
    </cfRule>
    <cfRule type="expression" dxfId="395" priority="2397">
      <formula>AND($AP$167="□",$AP$168="□",$AP$170="□")</formula>
    </cfRule>
  </conditionalFormatting>
  <conditionalFormatting sqref="AP174">
    <cfRule type="expression" dxfId="394" priority="2407">
      <formula>$K174="☑"</formula>
    </cfRule>
  </conditionalFormatting>
  <conditionalFormatting sqref="AP177">
    <cfRule type="expression" dxfId="393" priority="140">
      <formula>$AQ$177="☑"</formula>
    </cfRule>
  </conditionalFormatting>
  <conditionalFormatting sqref="AP198">
    <cfRule type="expression" dxfId="392" priority="2757">
      <formula>$K198="☑"</formula>
    </cfRule>
  </conditionalFormatting>
  <conditionalFormatting sqref="AP201">
    <cfRule type="expression" dxfId="391" priority="137">
      <formula>$AP$201="☑"</formula>
    </cfRule>
  </conditionalFormatting>
  <conditionalFormatting sqref="AP213">
    <cfRule type="expression" dxfId="390" priority="2749">
      <formula>$K213="☑"</formula>
    </cfRule>
  </conditionalFormatting>
  <conditionalFormatting sqref="AP216">
    <cfRule type="expression" dxfId="389" priority="134">
      <formula>$AP$71="☑"</formula>
    </cfRule>
  </conditionalFormatting>
  <conditionalFormatting sqref="AP243">
    <cfRule type="expression" dxfId="388" priority="2741">
      <formula>$K243="☑"</formula>
    </cfRule>
  </conditionalFormatting>
  <conditionalFormatting sqref="AP246">
    <cfRule type="expression" dxfId="387" priority="131">
      <formula>$AP$246="☑"</formula>
    </cfRule>
  </conditionalFormatting>
  <conditionalFormatting sqref="AP267">
    <cfRule type="expression" dxfId="386" priority="2732">
      <formula>$K267="☑"</formula>
    </cfRule>
  </conditionalFormatting>
  <conditionalFormatting sqref="AP270">
    <cfRule type="expression" dxfId="385" priority="81">
      <formula>$AP$282="☑"</formula>
    </cfRule>
  </conditionalFormatting>
  <conditionalFormatting sqref="AP275:AP278">
    <cfRule type="expression" dxfId="384" priority="203" stopIfTrue="1">
      <formula>AND($K$273="□",#REF!="□")</formula>
    </cfRule>
    <cfRule type="expression" dxfId="383" priority="204">
      <formula>AND($K$275="□",$K$277="□",$K$278="□")</formula>
    </cfRule>
  </conditionalFormatting>
  <conditionalFormatting sqref="AP279">
    <cfRule type="expression" dxfId="382" priority="2723">
      <formula>$K279="☑"</formula>
    </cfRule>
  </conditionalFormatting>
  <conditionalFormatting sqref="AP282">
    <cfRule type="expression" dxfId="381" priority="128">
      <formula>$AP$282="☑"</formula>
    </cfRule>
  </conditionalFormatting>
  <conditionalFormatting sqref="AP299">
    <cfRule type="expression" dxfId="380" priority="2376" stopIfTrue="1">
      <formula>$AP$285="□"</formula>
    </cfRule>
    <cfRule type="expression" dxfId="379" priority="2720">
      <formula>AND($AP$298="□",$AP$299="□")</formula>
    </cfRule>
  </conditionalFormatting>
  <conditionalFormatting sqref="AP300">
    <cfRule type="expression" dxfId="378" priority="2714">
      <formula>$K300="☑"</formula>
    </cfRule>
  </conditionalFormatting>
  <conditionalFormatting sqref="AP303">
    <cfRule type="expression" dxfId="377" priority="125">
      <formula>$AP$71="☑"</formula>
    </cfRule>
  </conditionalFormatting>
  <conditionalFormatting sqref="AP318">
    <cfRule type="expression" dxfId="376" priority="2706">
      <formula>$K318="☑"</formula>
    </cfRule>
  </conditionalFormatting>
  <conditionalFormatting sqref="AP321">
    <cfRule type="expression" dxfId="375" priority="122">
      <formula>$AP$71="☑"</formula>
    </cfRule>
  </conditionalFormatting>
  <conditionalFormatting sqref="AP333">
    <cfRule type="expression" dxfId="374" priority="167" stopIfTrue="1">
      <formula>AND($K$324="□",$K$325="□",$K$330="□")</formula>
    </cfRule>
  </conditionalFormatting>
  <conditionalFormatting sqref="AP333:AP334">
    <cfRule type="expression" dxfId="373" priority="173">
      <formula>AND($K$333="□",$K$334="□")</formula>
    </cfRule>
  </conditionalFormatting>
  <conditionalFormatting sqref="AP334">
    <cfRule type="expression" dxfId="372" priority="166" stopIfTrue="1">
      <formula>AND($K$324="□",$K$325="□",$K$330="□")</formula>
    </cfRule>
  </conditionalFormatting>
  <conditionalFormatting sqref="AP336">
    <cfRule type="expression" dxfId="371" priority="2696">
      <formula>$K336="☑"</formula>
    </cfRule>
  </conditionalFormatting>
  <conditionalFormatting sqref="AP116:AQ116">
    <cfRule type="expression" dxfId="370" priority="325">
      <formula>$AQ$118="☑"</formula>
    </cfRule>
  </conditionalFormatting>
  <conditionalFormatting sqref="AP148:AQ148">
    <cfRule type="expression" dxfId="369" priority="2423">
      <formula>$K148="☑"</formula>
    </cfRule>
  </conditionalFormatting>
  <conditionalFormatting sqref="AP203:AR203 AU203:AW203 AP204:AW212">
    <cfRule type="expression" dxfId="368" priority="252" stopIfTrue="1">
      <formula>$AP$202="☑"</formula>
    </cfRule>
  </conditionalFormatting>
  <conditionalFormatting sqref="AP139:AS139 AU139:AW139 AP140:AW147">
    <cfRule type="expression" dxfId="367" priority="293" stopIfTrue="1">
      <formula>$AP$138="☑"</formula>
    </cfRule>
  </conditionalFormatting>
  <conditionalFormatting sqref="AP179:AS179 AU179:AW179 AP180:AW197">
    <cfRule type="expression" dxfId="366" priority="261" stopIfTrue="1">
      <formula>$AP$178="☑"</formula>
    </cfRule>
  </conditionalFormatting>
  <conditionalFormatting sqref="AP138:AW138 AP139:AS139 AU139:AW139 AP140:AW147">
    <cfRule type="expression" dxfId="365" priority="292" stopIfTrue="1">
      <formula>$AP$137="☑"</formula>
    </cfRule>
  </conditionalFormatting>
  <conditionalFormatting sqref="AP178:AW178 AP179:AS179 AU179:AW179 AP180:AW197">
    <cfRule type="expression" dxfId="364" priority="260" stopIfTrue="1">
      <formula>$AP$177="☑"</formula>
    </cfRule>
  </conditionalFormatting>
  <conditionalFormatting sqref="AP202:AW202 AP203:AR203 AU203:AW203 AP204:AW212">
    <cfRule type="expression" dxfId="363" priority="251" stopIfTrue="1">
      <formula>$AP$201="☑"</formula>
    </cfRule>
  </conditionalFormatting>
  <conditionalFormatting sqref="AP217:AW242">
    <cfRule type="expression" dxfId="362" priority="228" stopIfTrue="1">
      <formula>$AP$216="☑"</formula>
    </cfRule>
  </conditionalFormatting>
  <conditionalFormatting sqref="AP218:AW242">
    <cfRule type="expression" dxfId="361" priority="229" stopIfTrue="1">
      <formula>$AP$217="☑"</formula>
    </cfRule>
  </conditionalFormatting>
  <conditionalFormatting sqref="AP271:AW273 AP274:AS274 AU274:AW274 AP275:AW278">
    <cfRule type="expression" dxfId="360" priority="57" stopIfTrue="1">
      <formula>$AP$270="☑"</formula>
    </cfRule>
  </conditionalFormatting>
  <conditionalFormatting sqref="AP283:AW298">
    <cfRule type="expression" dxfId="359" priority="184" stopIfTrue="1">
      <formula>$AP$282="☑"</formula>
    </cfRule>
  </conditionalFormatting>
  <conditionalFormatting sqref="AP284:AW298">
    <cfRule type="expression" dxfId="358" priority="185" stopIfTrue="1">
      <formula>$AP$283="☑"</formula>
    </cfRule>
  </conditionalFormatting>
  <conditionalFormatting sqref="AP55:AX67">
    <cfRule type="expression" dxfId="357" priority="62" stopIfTrue="1">
      <formula>$AS$54="☑"</formula>
    </cfRule>
  </conditionalFormatting>
  <conditionalFormatting sqref="AP57:AX67">
    <cfRule type="expression" dxfId="356" priority="63" stopIfTrue="1">
      <formula>$AP$55="☑"</formula>
    </cfRule>
  </conditionalFormatting>
  <conditionalFormatting sqref="AP74:AX83 AP84 AR84:AX84 AP85:AX85">
    <cfRule type="expression" dxfId="355" priority="346" stopIfTrue="1">
      <formula>$AP$72="☑"</formula>
    </cfRule>
  </conditionalFormatting>
  <conditionalFormatting sqref="AP90:AX119">
    <cfRule type="expression" dxfId="354" priority="111" stopIfTrue="1">
      <formula>$AP$89="☑"</formula>
    </cfRule>
  </conditionalFormatting>
  <conditionalFormatting sqref="AP91:AX119">
    <cfRule type="expression" dxfId="353" priority="321" stopIfTrue="1">
      <formula>$AP$90="☑"</formula>
    </cfRule>
  </conditionalFormatting>
  <conditionalFormatting sqref="AP124:AX133">
    <cfRule type="expression" dxfId="352" priority="114" stopIfTrue="1">
      <formula>$AP$123="☑"</formula>
    </cfRule>
  </conditionalFormatting>
  <conditionalFormatting sqref="AP125:AX133">
    <cfRule type="expression" dxfId="351" priority="308" stopIfTrue="1">
      <formula>$AP$124="☑"</formula>
    </cfRule>
  </conditionalFormatting>
  <conditionalFormatting sqref="AP133:AX133">
    <cfRule type="expression" dxfId="350" priority="2303" stopIfTrue="1">
      <formula>$AS$123="☑"</formula>
    </cfRule>
    <cfRule type="expression" dxfId="349" priority="2138" stopIfTrue="1">
      <formula>$AP$123="☑"</formula>
    </cfRule>
  </conditionalFormatting>
  <conditionalFormatting sqref="AP152:AX172">
    <cfRule type="expression" dxfId="348" priority="275" stopIfTrue="1">
      <formula>$AP$151="☑"</formula>
    </cfRule>
  </conditionalFormatting>
  <conditionalFormatting sqref="AP153:AX172">
    <cfRule type="expression" dxfId="347" priority="276" stopIfTrue="1">
      <formula>$AP$152="☑"</formula>
    </cfRule>
  </conditionalFormatting>
  <conditionalFormatting sqref="AP173:AX173">
    <cfRule type="expression" dxfId="346" priority="2284" stopIfTrue="1">
      <formula>$AS$151="☑"</formula>
    </cfRule>
    <cfRule type="expression" dxfId="345" priority="2132" stopIfTrue="1">
      <formula>$AP$151="☑"</formula>
    </cfRule>
  </conditionalFormatting>
  <conditionalFormatting sqref="AP247:AX266">
    <cfRule type="expression" dxfId="344" priority="209" stopIfTrue="1">
      <formula>$AP$246="☑"</formula>
    </cfRule>
  </conditionalFormatting>
  <conditionalFormatting sqref="AP248:AX266">
    <cfRule type="expression" dxfId="343" priority="210" stopIfTrue="1">
      <formula>$AP$247="☑"</formula>
    </cfRule>
  </conditionalFormatting>
  <conditionalFormatting sqref="AP304:AX317">
    <cfRule type="expression" dxfId="342" priority="174" stopIfTrue="1">
      <formula>$AP$303="☑"</formula>
    </cfRule>
  </conditionalFormatting>
  <conditionalFormatting sqref="AP305:AX316">
    <cfRule type="expression" dxfId="341" priority="175" stopIfTrue="1">
      <formula>$AP$304="☑"</formula>
    </cfRule>
  </conditionalFormatting>
  <conditionalFormatting sqref="AP322:AX335">
    <cfRule type="expression" dxfId="340" priority="155" stopIfTrue="1">
      <formula>$AP$321="☑"</formula>
    </cfRule>
  </conditionalFormatting>
  <conditionalFormatting sqref="AP323:AX335">
    <cfRule type="expression" dxfId="339" priority="156" stopIfTrue="1">
      <formula>$AP$322="☑"</formula>
    </cfRule>
  </conditionalFormatting>
  <conditionalFormatting sqref="AQ23">
    <cfRule type="expression" dxfId="338" priority="2061">
      <formula>$AP$39="☑"</formula>
    </cfRule>
  </conditionalFormatting>
  <conditionalFormatting sqref="AQ39">
    <cfRule type="expression" dxfId="337" priority="119">
      <formula>$AP$39="☑"</formula>
    </cfRule>
  </conditionalFormatting>
  <conditionalFormatting sqref="AQ54">
    <cfRule type="expression" dxfId="336" priority="2363">
      <formula>$AP$54="☑"</formula>
    </cfRule>
  </conditionalFormatting>
  <conditionalFormatting sqref="AQ55">
    <cfRule type="expression" dxfId="335" priority="352">
      <formula>$AP$55="☑"</formula>
    </cfRule>
  </conditionalFormatting>
  <conditionalFormatting sqref="AQ65:AQ66">
    <cfRule type="expression" dxfId="334" priority="354">
      <formula>$AU$63&lt;30</formula>
    </cfRule>
    <cfRule type="expression" dxfId="333" priority="74" stopIfTrue="1">
      <formula>$AQ$65="☑"</formula>
    </cfRule>
  </conditionalFormatting>
  <conditionalFormatting sqref="AQ67">
    <cfRule type="expression" dxfId="332" priority="2609">
      <formula>$AP67="☑"</formula>
    </cfRule>
  </conditionalFormatting>
  <conditionalFormatting sqref="AQ71">
    <cfRule type="expression" dxfId="331" priority="2321">
      <formula>$AP$71="☑"</formula>
    </cfRule>
  </conditionalFormatting>
  <conditionalFormatting sqref="AQ72">
    <cfRule type="expression" dxfId="330" priority="350">
      <formula>$AF$72="☑"</formula>
    </cfRule>
  </conditionalFormatting>
  <conditionalFormatting sqref="AQ83">
    <cfRule type="expression" dxfId="329" priority="347" stopIfTrue="1">
      <formula>$AQ$83="☑"</formula>
    </cfRule>
    <cfRule type="expression" dxfId="328" priority="349">
      <formula>$AS$81&lt;30</formula>
    </cfRule>
  </conditionalFormatting>
  <conditionalFormatting sqref="AQ89">
    <cfRule type="expression" dxfId="327" priority="154">
      <formula>$AP$89="☑"</formula>
    </cfRule>
  </conditionalFormatting>
  <conditionalFormatting sqref="AQ90">
    <cfRule type="expression" dxfId="326" priority="322">
      <formula>$AP$90="☑"</formula>
    </cfRule>
  </conditionalFormatting>
  <conditionalFormatting sqref="AQ92">
    <cfRule type="expression" dxfId="325" priority="338">
      <formula>$AP$92="☑"</formula>
    </cfRule>
  </conditionalFormatting>
  <conditionalFormatting sqref="AQ94:AQ95">
    <cfRule type="expression" dxfId="324" priority="324" stopIfTrue="1">
      <formula>OR($AQ$94="☑",$AQ$95="☑")</formula>
    </cfRule>
    <cfRule type="expression" dxfId="323" priority="345">
      <formula>$AP$92="☑"</formula>
    </cfRule>
  </conditionalFormatting>
  <conditionalFormatting sqref="AQ96">
    <cfRule type="expression" dxfId="322" priority="335">
      <formula>$AP$96="☑"</formula>
    </cfRule>
  </conditionalFormatting>
  <conditionalFormatting sqref="AQ98:AQ100">
    <cfRule type="expression" dxfId="321" priority="341" stopIfTrue="1">
      <formula>OR($AQ$98="☑",$AQ$99="☑",$AQ$100="☑")</formula>
    </cfRule>
    <cfRule type="expression" dxfId="320" priority="342">
      <formula>$AP$96="☑"</formula>
    </cfRule>
  </conditionalFormatting>
  <conditionalFormatting sqref="AQ101">
    <cfRule type="expression" dxfId="319" priority="334">
      <formula>$AP$101="☑"</formula>
    </cfRule>
  </conditionalFormatting>
  <conditionalFormatting sqref="AQ103:AQ105">
    <cfRule type="expression" dxfId="318" priority="340">
      <formula>$AP$101="☑"</formula>
    </cfRule>
    <cfRule type="expression" dxfId="317" priority="339" stopIfTrue="1">
      <formula>OR($AQ$103="☑",$AQ$104="☑",$AQ$105="☑")</formula>
    </cfRule>
  </conditionalFormatting>
  <conditionalFormatting sqref="AQ107:AQ109">
    <cfRule type="expression" dxfId="316" priority="329" stopIfTrue="1">
      <formula>OR($AQ$107="☑",$AQ$108="☑",$AQ$109="☑")</formula>
    </cfRule>
    <cfRule type="expression" dxfId="315" priority="330">
      <formula>$AP$101="☑"</formula>
    </cfRule>
  </conditionalFormatting>
  <conditionalFormatting sqref="AQ110">
    <cfRule type="expression" dxfId="314" priority="333">
      <formula>$AP$110="☑"</formula>
    </cfRule>
  </conditionalFormatting>
  <conditionalFormatting sqref="AQ112:AQ115">
    <cfRule type="expression" dxfId="313" priority="327">
      <formula>$AP$110="☑"</formula>
    </cfRule>
    <cfRule type="expression" dxfId="312" priority="326" stopIfTrue="1">
      <formula>OR($AQ$112="☑",$AQ$113="☑",$AQ$114="☑",$AQ$115="☑")</formula>
    </cfRule>
  </conditionalFormatting>
  <conditionalFormatting sqref="AQ116">
    <cfRule type="expression" dxfId="311" priority="332">
      <formula>$AP$116="☑"</formula>
    </cfRule>
  </conditionalFormatting>
  <conditionalFormatting sqref="AQ123 AQ137">
    <cfRule type="expression" dxfId="310" priority="148">
      <formula>$AP$137="☑"</formula>
    </cfRule>
  </conditionalFormatting>
  <conditionalFormatting sqref="AQ124">
    <cfRule type="expression" dxfId="309" priority="307" stopIfTrue="1">
      <formula>$AP$124="☑"</formula>
    </cfRule>
    <cfRule type="expression" dxfId="308" priority="113" stopIfTrue="1">
      <formula>$AF$89="☑"</formula>
    </cfRule>
  </conditionalFormatting>
  <conditionalFormatting sqref="AQ126">
    <cfRule type="expression" dxfId="307" priority="314">
      <formula>$AP$126="☑"</formula>
    </cfRule>
  </conditionalFormatting>
  <conditionalFormatting sqref="AQ128">
    <cfRule type="expression" dxfId="306" priority="319">
      <formula>$AP$128="☑"</formula>
    </cfRule>
  </conditionalFormatting>
  <conditionalFormatting sqref="AQ130:AQ132">
    <cfRule type="expression" dxfId="305" priority="310" stopIfTrue="1">
      <formula>OR($AQ$130="☑",$AQ$131="☑",$AQ$132="☑")</formula>
    </cfRule>
    <cfRule type="expression" dxfId="304" priority="311">
      <formula>$AP$128="☑"</formula>
    </cfRule>
  </conditionalFormatting>
  <conditionalFormatting sqref="AQ133">
    <cfRule type="expression" dxfId="303" priority="2606">
      <formula>$AP133="☑"</formula>
    </cfRule>
  </conditionalFormatting>
  <conditionalFormatting sqref="AQ138">
    <cfRule type="expression" dxfId="302" priority="294">
      <formula>$AP$138="☑"</formula>
    </cfRule>
  </conditionalFormatting>
  <conditionalFormatting sqref="AQ140">
    <cfRule type="expression" dxfId="301" priority="302">
      <formula>$AP$140="☑"</formula>
    </cfRule>
  </conditionalFormatting>
  <conditionalFormatting sqref="AQ141">
    <cfRule type="expression" dxfId="300" priority="298">
      <formula>$AP$141="☑"</formula>
    </cfRule>
  </conditionalFormatting>
  <conditionalFormatting sqref="AQ142">
    <cfRule type="expression" dxfId="299" priority="297">
      <formula>$AP$142="☑"</formula>
    </cfRule>
  </conditionalFormatting>
  <conditionalFormatting sqref="AQ145:AQ146">
    <cfRule type="expression" dxfId="298" priority="295" stopIfTrue="1">
      <formula>$AG$145="☑"</formula>
    </cfRule>
  </conditionalFormatting>
  <conditionalFormatting sqref="AQ151">
    <cfRule type="expression" dxfId="297" priority="145">
      <formula>$AP$151="☑"</formula>
    </cfRule>
  </conditionalFormatting>
  <conditionalFormatting sqref="AQ152">
    <cfRule type="expression" dxfId="296" priority="280">
      <formula>$AP$152="☑"</formula>
    </cfRule>
  </conditionalFormatting>
  <conditionalFormatting sqref="AQ154">
    <cfRule type="expression" dxfId="295" priority="291">
      <formula>$AP$154="☑"</formula>
    </cfRule>
  </conditionalFormatting>
  <conditionalFormatting sqref="AQ156:AQ159">
    <cfRule type="expression" dxfId="294" priority="290">
      <formula>$AP$154="☑"</formula>
    </cfRule>
    <cfRule type="expression" dxfId="293" priority="281" stopIfTrue="1">
      <formula>OR($AQ$156="☑",$AQ$157="☑",$AQ$158="☑",$AQ$159="☑")</formula>
    </cfRule>
  </conditionalFormatting>
  <conditionalFormatting sqref="AQ160">
    <cfRule type="expression" dxfId="292" priority="289">
      <formula>$AP$160="☑"</formula>
    </cfRule>
  </conditionalFormatting>
  <conditionalFormatting sqref="AQ162:AQ164">
    <cfRule type="expression" dxfId="291" priority="288">
      <formula>$AP$160="☑"</formula>
    </cfRule>
    <cfRule type="expression" dxfId="290" priority="278" stopIfTrue="1">
      <formula>OR($AQ$162="☑",$AQ$163="☑",$AQ$164="☑")</formula>
    </cfRule>
  </conditionalFormatting>
  <conditionalFormatting sqref="AQ165">
    <cfRule type="expression" dxfId="289" priority="287">
      <formula>$AP$165="☑"</formula>
    </cfRule>
  </conditionalFormatting>
  <conditionalFormatting sqref="AQ167:AQ170">
    <cfRule type="expression" dxfId="288" priority="279" stopIfTrue="1">
      <formula>OR($AQ$167="☑",$AQ$168="☑",$AQ$169="☑",$AQ$170="☑")</formula>
    </cfRule>
    <cfRule type="expression" dxfId="287" priority="285">
      <formula>$AP$165="☑"</formula>
    </cfRule>
  </conditionalFormatting>
  <conditionalFormatting sqref="AQ171">
    <cfRule type="expression" dxfId="286" priority="286">
      <formula>$AP$171="☑"</formula>
    </cfRule>
  </conditionalFormatting>
  <conditionalFormatting sqref="AQ172">
    <cfRule type="expression" dxfId="285" priority="277" stopIfTrue="1">
      <formula>$AQ$172="☑"</formula>
    </cfRule>
    <cfRule type="expression" dxfId="284" priority="284">
      <formula>$AP$171="☑"</formula>
    </cfRule>
  </conditionalFormatting>
  <conditionalFormatting sqref="AQ173">
    <cfRule type="expression" dxfId="283" priority="2287">
      <formula>$AP$170="☑"</formula>
    </cfRule>
  </conditionalFormatting>
  <conditionalFormatting sqref="AQ177">
    <cfRule type="expression" dxfId="282" priority="142">
      <formula>$AP$177="☑"</formula>
    </cfRule>
  </conditionalFormatting>
  <conditionalFormatting sqref="AQ178">
    <cfRule type="expression" dxfId="281" priority="264">
      <formula>$AP$178="☑"</formula>
    </cfRule>
  </conditionalFormatting>
  <conditionalFormatting sqref="AQ180">
    <cfRule type="expression" dxfId="280" priority="274">
      <formula>$AP$180="☑"</formula>
    </cfRule>
  </conditionalFormatting>
  <conditionalFormatting sqref="AQ183">
    <cfRule type="expression" dxfId="279" priority="273">
      <formula>$AP$183="☑"</formula>
    </cfRule>
  </conditionalFormatting>
  <conditionalFormatting sqref="AQ185:AQ188">
    <cfRule type="expression" dxfId="278" priority="270">
      <formula>$AP$183="☑"</formula>
    </cfRule>
    <cfRule type="expression" dxfId="277" priority="263" stopIfTrue="1">
      <formula>OR($AQ$185="☑",$AQ$186="☑",$AQ$187="☑",$AQ$188="☑")</formula>
    </cfRule>
  </conditionalFormatting>
  <conditionalFormatting sqref="AQ189">
    <cfRule type="expression" dxfId="276" priority="272">
      <formula>$AP$189="☑"</formula>
    </cfRule>
  </conditionalFormatting>
  <conditionalFormatting sqref="AQ191">
    <cfRule type="expression" dxfId="275" priority="271">
      <formula>$AP$191="☑"</formula>
    </cfRule>
  </conditionalFormatting>
  <conditionalFormatting sqref="AQ193:AQ196">
    <cfRule type="expression" dxfId="274" priority="269">
      <formula>$AP$191="☑"</formula>
    </cfRule>
    <cfRule type="expression" dxfId="273" priority="262" stopIfTrue="1">
      <formula>OR($AQ$193="☑",$AQ$194="☑",$AQ$195="☑",$AQ$196="☑")</formula>
    </cfRule>
  </conditionalFormatting>
  <conditionalFormatting sqref="AQ201">
    <cfRule type="expression" dxfId="272" priority="139">
      <formula>$AP$201="☑"</formula>
    </cfRule>
  </conditionalFormatting>
  <conditionalFormatting sqref="AQ202">
    <cfRule type="expression" dxfId="271" priority="254">
      <formula>$AP$202="☑"</formula>
    </cfRule>
  </conditionalFormatting>
  <conditionalFormatting sqref="AQ204">
    <cfRule type="expression" dxfId="270" priority="259">
      <formula>$AP$204="☑"</formula>
    </cfRule>
  </conditionalFormatting>
  <conditionalFormatting sqref="AQ206">
    <cfRule type="expression" dxfId="269" priority="257">
      <formula>$AP$206="☑"</formula>
    </cfRule>
  </conditionalFormatting>
  <conditionalFormatting sqref="AQ208:AQ211">
    <cfRule type="expression" dxfId="268" priority="253" stopIfTrue="1">
      <formula>OR($AQ$208="☑",$AQ$209="☑",$AQ$210="☑",$AQ$211="☑")</formula>
    </cfRule>
    <cfRule type="expression" dxfId="267" priority="256">
      <formula>$AP$206="☑"</formula>
    </cfRule>
  </conditionalFormatting>
  <conditionalFormatting sqref="AQ216">
    <cfRule type="expression" dxfId="266" priority="136">
      <formula>$AP$216="☑"</formula>
    </cfRule>
  </conditionalFormatting>
  <conditionalFormatting sqref="AQ217">
    <cfRule type="expression" dxfId="265" priority="233">
      <formula>$AP$217="☑"</formula>
    </cfRule>
  </conditionalFormatting>
  <conditionalFormatting sqref="AQ219">
    <cfRule type="expression" dxfId="264" priority="250">
      <formula>$AP$219="☑"</formula>
    </cfRule>
  </conditionalFormatting>
  <conditionalFormatting sqref="AQ221:AQ223">
    <cfRule type="expression" dxfId="263" priority="235" stopIfTrue="1">
      <formula>OR($AQ$221="☑",$AQ$222="☑",$AQ$223="☑")</formula>
    </cfRule>
    <cfRule type="expression" dxfId="262" priority="240">
      <formula>$AP$219="☑"</formula>
    </cfRule>
  </conditionalFormatting>
  <conditionalFormatting sqref="AQ224">
    <cfRule type="expression" dxfId="261" priority="249">
      <formula>$AP$224="☑"</formula>
    </cfRule>
  </conditionalFormatting>
  <conditionalFormatting sqref="AQ226:AQ228">
    <cfRule type="expression" dxfId="260" priority="239">
      <formula>$AP$224="☑"</formula>
    </cfRule>
    <cfRule type="expression" dxfId="259" priority="234" stopIfTrue="1">
      <formula>OR($AQ$226="☑",$AQ$227="☑",$AQ$228="☑")</formula>
    </cfRule>
  </conditionalFormatting>
  <conditionalFormatting sqref="AQ229">
    <cfRule type="expression" dxfId="258" priority="248">
      <formula>$AP$229="☑"</formula>
    </cfRule>
  </conditionalFormatting>
  <conditionalFormatting sqref="AQ231:AQ233">
    <cfRule type="expression" dxfId="257" priority="238">
      <formula>$AP$229="☑"</formula>
    </cfRule>
    <cfRule type="expression" dxfId="256" priority="232" stopIfTrue="1">
      <formula>OR($AQ$231="☑",$AQ$232="☑",$AQ$233="☑")</formula>
    </cfRule>
  </conditionalFormatting>
  <conditionalFormatting sqref="AQ234">
    <cfRule type="expression" dxfId="255" priority="247">
      <formula>$AP$234="☑"</formula>
    </cfRule>
  </conditionalFormatting>
  <conditionalFormatting sqref="AQ236:AQ237">
    <cfRule type="expression" dxfId="254" priority="237">
      <formula>$AP$234="☑"</formula>
    </cfRule>
    <cfRule type="expression" dxfId="253" priority="231" stopIfTrue="1">
      <formula>OR($AQ$236="☑",$AQ$237="☑")</formula>
    </cfRule>
  </conditionalFormatting>
  <conditionalFormatting sqref="AQ238">
    <cfRule type="expression" dxfId="252" priority="246">
      <formula>$AP$238="☑"</formula>
    </cfRule>
  </conditionalFormatting>
  <conditionalFormatting sqref="AQ240:AQ242">
    <cfRule type="expression" dxfId="251" priority="236">
      <formula>$AP$238="☑"</formula>
    </cfRule>
    <cfRule type="expression" dxfId="250" priority="230" stopIfTrue="1">
      <formula>OR($AQ$240="☑",$AQ$241="☑",$AQ$242="☑")</formula>
    </cfRule>
  </conditionalFormatting>
  <conditionalFormatting sqref="AQ246">
    <cfRule type="expression" dxfId="249" priority="133">
      <formula>$AP$246="☑"</formula>
    </cfRule>
  </conditionalFormatting>
  <conditionalFormatting sqref="AQ247">
    <cfRule type="expression" dxfId="248" priority="217">
      <formula>$AF$247="☑"</formula>
    </cfRule>
  </conditionalFormatting>
  <conditionalFormatting sqref="AQ249">
    <cfRule type="expression" dxfId="247" priority="227">
      <formula>$AP$249="☑"</formula>
    </cfRule>
  </conditionalFormatting>
  <conditionalFormatting sqref="AQ251:AQ252">
    <cfRule type="expression" dxfId="246" priority="215" stopIfTrue="1">
      <formula>OR($AQ$251="☑",$AQ$252="☑")</formula>
    </cfRule>
    <cfRule type="expression" dxfId="245" priority="223">
      <formula>$AP$249="☑"</formula>
    </cfRule>
  </conditionalFormatting>
  <conditionalFormatting sqref="AQ253">
    <cfRule type="expression" dxfId="244" priority="222">
      <formula>$AP$253="☑"</formula>
    </cfRule>
  </conditionalFormatting>
  <conditionalFormatting sqref="AQ255:AQ257">
    <cfRule type="expression" dxfId="243" priority="219">
      <formula>$AP$253="☑"</formula>
    </cfRule>
    <cfRule type="expression" dxfId="242" priority="216" stopIfTrue="1">
      <formula>OR($AQ$255="☑",$AQ$256="☑",$AQ$257="☑")</formula>
    </cfRule>
  </conditionalFormatting>
  <conditionalFormatting sqref="AQ258">
    <cfRule type="expression" dxfId="241" priority="221">
      <formula>$AP$258="☑"</formula>
    </cfRule>
  </conditionalFormatting>
  <conditionalFormatting sqref="AQ260:AQ262">
    <cfRule type="expression" dxfId="240" priority="218">
      <formula>$AP$258="☑"</formula>
    </cfRule>
    <cfRule type="expression" dxfId="239" priority="214" stopIfTrue="1">
      <formula>OR($AQ$260="☑",$AQ$261="☑",$AQ$262="☑")</formula>
    </cfRule>
  </conditionalFormatting>
  <conditionalFormatting sqref="AQ263">
    <cfRule type="expression" dxfId="238" priority="220">
      <formula>$AP$263="☑"</formula>
    </cfRule>
  </conditionalFormatting>
  <conditionalFormatting sqref="AQ265:AQ266">
    <cfRule type="expression" dxfId="237" priority="212">
      <formula>$AP$263="☑"</formula>
    </cfRule>
    <cfRule type="expression" dxfId="236" priority="211" stopIfTrue="1">
      <formula>OR($AQ$265="☑",$AQ$266="☑")</formula>
    </cfRule>
  </conditionalFormatting>
  <conditionalFormatting sqref="AQ270">
    <cfRule type="expression" dxfId="235" priority="82">
      <formula>$AP$270="☑"</formula>
    </cfRule>
  </conditionalFormatting>
  <conditionalFormatting sqref="AQ275:AQ276">
    <cfRule type="expression" dxfId="234" priority="205">
      <formula>$K$275="☑"</formula>
    </cfRule>
  </conditionalFormatting>
  <conditionalFormatting sqref="AQ277">
    <cfRule type="expression" dxfId="233" priority="201">
      <formula>$AV$275&lt;0.5</formula>
    </cfRule>
  </conditionalFormatting>
  <conditionalFormatting sqref="AQ277:AQ278">
    <cfRule type="expression" dxfId="232" priority="200" stopIfTrue="1">
      <formula>$AQ$277="☑"</formula>
    </cfRule>
  </conditionalFormatting>
  <conditionalFormatting sqref="AQ282">
    <cfRule type="expression" dxfId="231" priority="130">
      <formula>$AP$282="☑"</formula>
    </cfRule>
  </conditionalFormatting>
  <conditionalFormatting sqref="AQ283">
    <cfRule type="expression" dxfId="230" priority="189">
      <formula>$AP$283="☑"</formula>
    </cfRule>
  </conditionalFormatting>
  <conditionalFormatting sqref="AQ285">
    <cfRule type="expression" dxfId="229" priority="198">
      <formula>$AP$285="☑"</formula>
    </cfRule>
  </conditionalFormatting>
  <conditionalFormatting sqref="AQ287:AQ288">
    <cfRule type="expression" dxfId="228" priority="197">
      <formula>$AP$285="☑"</formula>
    </cfRule>
    <cfRule type="expression" dxfId="227" priority="188" stopIfTrue="1">
      <formula>OR($AQ$287="☑",$AQ$288="☑")</formula>
    </cfRule>
  </conditionalFormatting>
  <conditionalFormatting sqref="AQ289">
    <cfRule type="expression" dxfId="226" priority="193">
      <formula>$AP$289="☑"</formula>
    </cfRule>
  </conditionalFormatting>
  <conditionalFormatting sqref="AQ291:AQ292">
    <cfRule type="expression" dxfId="225" priority="195">
      <formula>$AP$289="☑"</formula>
    </cfRule>
    <cfRule type="expression" dxfId="224" priority="187" stopIfTrue="1">
      <formula>OR($AQ$291="☑",$AQ$292="☑")</formula>
    </cfRule>
  </conditionalFormatting>
  <conditionalFormatting sqref="AQ293">
    <cfRule type="expression" dxfId="223" priority="192">
      <formula>$AP$293="☑"</formula>
    </cfRule>
  </conditionalFormatting>
  <conditionalFormatting sqref="AQ295:AQ296">
    <cfRule type="expression" dxfId="222" priority="186" stopIfTrue="1">
      <formula>OR($AQ$295="☑",$AQ$296="☑")</formula>
    </cfRule>
    <cfRule type="expression" dxfId="221" priority="191">
      <formula>$AP$293="☑"</formula>
    </cfRule>
  </conditionalFormatting>
  <conditionalFormatting sqref="AQ297">
    <cfRule type="expression" dxfId="220" priority="190">
      <formula>$AP$297="☑"</formula>
    </cfRule>
  </conditionalFormatting>
  <conditionalFormatting sqref="AQ303">
    <cfRule type="expression" dxfId="219" priority="127">
      <formula>$AP$303="☑"</formula>
    </cfRule>
  </conditionalFormatting>
  <conditionalFormatting sqref="AQ304">
    <cfRule type="expression" dxfId="218" priority="177">
      <formula>$AF$304="☑"</formula>
    </cfRule>
  </conditionalFormatting>
  <conditionalFormatting sqref="AQ306:AQ307">
    <cfRule type="expression" dxfId="217" priority="183">
      <formula>$AP$306="☑"</formula>
    </cfRule>
  </conditionalFormatting>
  <conditionalFormatting sqref="AQ309">
    <cfRule type="expression" dxfId="216" priority="181">
      <formula>$AP$309="☑"</formula>
    </cfRule>
  </conditionalFormatting>
  <conditionalFormatting sqref="AQ311:AQ314">
    <cfRule type="expression" dxfId="215" priority="179">
      <formula>$AP$309 ="☑"</formula>
    </cfRule>
    <cfRule type="expression" dxfId="214" priority="176" stopIfTrue="1">
      <formula>OR($AQ$311="☑",$AQ$312="☑",$AQ$313="☑",$AQ$314="☑")</formula>
    </cfRule>
  </conditionalFormatting>
  <conditionalFormatting sqref="AQ315">
    <cfRule type="expression" dxfId="213" priority="178">
      <formula>$AP$315="☑"</formula>
    </cfRule>
  </conditionalFormatting>
  <conditionalFormatting sqref="AQ321">
    <cfRule type="expression" dxfId="212" priority="124">
      <formula>$AP$321="☑"</formula>
    </cfRule>
  </conditionalFormatting>
  <conditionalFormatting sqref="AQ322">
    <cfRule type="expression" dxfId="211" priority="159">
      <formula>$AP$322="☑"</formula>
    </cfRule>
  </conditionalFormatting>
  <conditionalFormatting sqref="AQ324">
    <cfRule type="expression" dxfId="210" priority="172">
      <formula>$AP$324="☑"</formula>
    </cfRule>
  </conditionalFormatting>
  <conditionalFormatting sqref="AQ325">
    <cfRule type="expression" dxfId="209" priority="171">
      <formula>$K$325="☑"</formula>
    </cfRule>
  </conditionalFormatting>
  <conditionalFormatting sqref="AQ326">
    <cfRule type="expression" dxfId="208" priority="161">
      <formula>$AP$326="☑"</formula>
    </cfRule>
  </conditionalFormatting>
  <conditionalFormatting sqref="AQ327">
    <cfRule type="expression" dxfId="207" priority="165">
      <formula>$AP$327="☑"</formula>
    </cfRule>
  </conditionalFormatting>
  <conditionalFormatting sqref="AQ328">
    <cfRule type="expression" dxfId="206" priority="162">
      <formula>$AP$328="☑"</formula>
    </cfRule>
  </conditionalFormatting>
  <conditionalFormatting sqref="AQ329">
    <cfRule type="expression" dxfId="205" priority="160">
      <formula>$AP$329="☑"</formula>
    </cfRule>
  </conditionalFormatting>
  <conditionalFormatting sqref="AQ331:AQ334">
    <cfRule type="expression" dxfId="204" priority="158" stopIfTrue="1">
      <formula>OR($AQ$331="☑",$AQ$332="☑",$AQ$333="☑",$AQ$334="☑")</formula>
    </cfRule>
    <cfRule type="expression" dxfId="203" priority="164">
      <formula>$AP$329="☑"</formula>
    </cfRule>
  </conditionalFormatting>
  <conditionalFormatting sqref="AQ134:AT134">
    <cfRule type="expression" dxfId="202" priority="2430">
      <formula>$K134="☑"</formula>
    </cfRule>
  </conditionalFormatting>
  <conditionalFormatting sqref="AQ299:AT299">
    <cfRule type="expression" dxfId="201" priority="2643">
      <formula>$AP299="☑"</formula>
    </cfRule>
  </conditionalFormatting>
  <conditionalFormatting sqref="AR65:AR66">
    <cfRule type="expression" dxfId="200" priority="73">
      <formula>$AQ$65="☑"</formula>
    </cfRule>
  </conditionalFormatting>
  <conditionalFormatting sqref="AR69">
    <cfRule type="expression" dxfId="199" priority="2772">
      <formula>$K69="☑"</formula>
    </cfRule>
  </conditionalFormatting>
  <conditionalFormatting sqref="AR87">
    <cfRule type="expression" dxfId="198" priority="2573">
      <formula>$K87="☑"</formula>
    </cfRule>
  </conditionalFormatting>
  <conditionalFormatting sqref="AR98:AR99">
    <cfRule type="expression" dxfId="197" priority="343">
      <formula>$L$155="☑"</formula>
    </cfRule>
  </conditionalFormatting>
  <conditionalFormatting sqref="AR118:AR119">
    <cfRule type="expression" dxfId="196" priority="331">
      <formula>$AQ$118="☑"</formula>
    </cfRule>
  </conditionalFormatting>
  <conditionalFormatting sqref="AR128">
    <cfRule type="expression" dxfId="195" priority="318">
      <formula>$L$128="☑"</formula>
    </cfRule>
  </conditionalFormatting>
  <conditionalFormatting sqref="AR130">
    <cfRule type="expression" dxfId="194" priority="313">
      <formula>$L$155="☑"</formula>
    </cfRule>
  </conditionalFormatting>
  <conditionalFormatting sqref="AR132">
    <cfRule type="expression" dxfId="193" priority="320">
      <formula>#REF!="☑"</formula>
    </cfRule>
  </conditionalFormatting>
  <conditionalFormatting sqref="AR144">
    <cfRule type="expression" dxfId="192" priority="301">
      <formula>$L$155="☑"</formula>
    </cfRule>
  </conditionalFormatting>
  <conditionalFormatting sqref="AR145:AR146">
    <cfRule type="expression" dxfId="191" priority="296">
      <formula>$AQ$145="☑"</formula>
    </cfRule>
  </conditionalFormatting>
  <conditionalFormatting sqref="AR277:AR278">
    <cfRule type="expression" dxfId="190" priority="199">
      <formula>$AQ$277="☑"</formula>
    </cfRule>
  </conditionalFormatting>
  <conditionalFormatting sqref="AR327">
    <cfRule type="expression" dxfId="189" priority="170">
      <formula>AND($K$325="☑",$L$327="☑")</formula>
    </cfRule>
  </conditionalFormatting>
  <conditionalFormatting sqref="AR328">
    <cfRule type="expression" dxfId="188" priority="169">
      <formula>AND($K$325="☑",$L$328="☑")</formula>
    </cfRule>
    <cfRule type="expression" dxfId="187" priority="168">
      <formula>AND($K$325="☑",$L$328="□")</formula>
    </cfRule>
  </conditionalFormatting>
  <conditionalFormatting sqref="AR36:AT36">
    <cfRule type="expression" dxfId="186" priority="2153">
      <formula>$K36="☑"</formula>
    </cfRule>
  </conditionalFormatting>
  <conditionalFormatting sqref="AR121:AT121">
    <cfRule type="expression" dxfId="185" priority="2767">
      <formula>$AF100="☑"</formula>
    </cfRule>
  </conditionalFormatting>
  <conditionalFormatting sqref="AR198:AT198">
    <cfRule type="expression" dxfId="184" priority="2761">
      <formula>$K198="☑"</formula>
    </cfRule>
  </conditionalFormatting>
  <conditionalFormatting sqref="AR243:AT243">
    <cfRule type="expression" dxfId="183" priority="2745">
      <formula>$K243="☑"</formula>
    </cfRule>
  </conditionalFormatting>
  <conditionalFormatting sqref="AS39">
    <cfRule type="expression" dxfId="182" priority="83">
      <formula>$AS$39="☑"</formula>
    </cfRule>
  </conditionalFormatting>
  <conditionalFormatting sqref="AS54">
    <cfRule type="expression" dxfId="181" priority="85">
      <formula>$AS$54="☑"</formula>
    </cfRule>
  </conditionalFormatting>
  <conditionalFormatting sqref="AS71">
    <cfRule type="expression" dxfId="180" priority="87">
      <formula>$AS$71="☑"</formula>
    </cfRule>
  </conditionalFormatting>
  <conditionalFormatting sqref="AS89">
    <cfRule type="expression" dxfId="179" priority="89">
      <formula>$AS$89="☑"</formula>
    </cfRule>
  </conditionalFormatting>
  <conditionalFormatting sqref="AS123">
    <cfRule type="expression" dxfId="178" priority="91">
      <formula>$AS$123="☑"</formula>
    </cfRule>
  </conditionalFormatting>
  <conditionalFormatting sqref="AS137">
    <cfRule type="expression" dxfId="177" priority="93">
      <formula>$AS$137="☑"</formula>
    </cfRule>
  </conditionalFormatting>
  <conditionalFormatting sqref="AS151">
    <cfRule type="expression" dxfId="176" priority="95">
      <formula>$AS$151="☑"</formula>
    </cfRule>
  </conditionalFormatting>
  <conditionalFormatting sqref="AS177">
    <cfRule type="expression" dxfId="175" priority="97">
      <formula>$AS$177="☑"</formula>
    </cfRule>
  </conditionalFormatting>
  <conditionalFormatting sqref="AS201">
    <cfRule type="expression" dxfId="174" priority="99">
      <formula>$AS$201="☑"</formula>
    </cfRule>
  </conditionalFormatting>
  <conditionalFormatting sqref="AS216">
    <cfRule type="expression" dxfId="173" priority="101">
      <formula>$AS$216="☑"</formula>
    </cfRule>
  </conditionalFormatting>
  <conditionalFormatting sqref="AS246">
    <cfRule type="expression" dxfId="172" priority="109">
      <formula>$AS$246="☑"</formula>
    </cfRule>
  </conditionalFormatting>
  <conditionalFormatting sqref="AS270">
    <cfRule type="expression" dxfId="171" priority="79">
      <formula>$AS$270="☑"</formula>
    </cfRule>
  </conditionalFormatting>
  <conditionalFormatting sqref="AS282">
    <cfRule type="expression" dxfId="170" priority="107">
      <formula>$AS$282="☑"</formula>
    </cfRule>
  </conditionalFormatting>
  <conditionalFormatting sqref="AS303">
    <cfRule type="expression" dxfId="169" priority="105">
      <formula>$AS$303="☑"</formula>
    </cfRule>
  </conditionalFormatting>
  <conditionalFormatting sqref="AS321">
    <cfRule type="expression" dxfId="168" priority="103">
      <formula>$AS$321="☑"</formula>
    </cfRule>
  </conditionalFormatting>
  <conditionalFormatting sqref="AS95:AU95">
    <cfRule type="expression" dxfId="167" priority="344">
      <formula>$AQ$95="☑"</formula>
    </cfRule>
  </conditionalFormatting>
  <conditionalFormatting sqref="AS100:AU100">
    <cfRule type="expression" dxfId="166" priority="336">
      <formula>$AQ$100="☑"</formula>
    </cfRule>
  </conditionalFormatting>
  <conditionalFormatting sqref="AS115:AU115">
    <cfRule type="expression" dxfId="165" priority="337">
      <formula>$AQ$115="☑"</formula>
    </cfRule>
  </conditionalFormatting>
  <conditionalFormatting sqref="AS127:AU127">
    <cfRule type="expression" dxfId="164" priority="315">
      <formula>$AP$126="☑"</formula>
    </cfRule>
  </conditionalFormatting>
  <conditionalFormatting sqref="AS132:AU132">
    <cfRule type="expression" dxfId="163" priority="312">
      <formula>$AQ$132="☑"</formula>
    </cfRule>
  </conditionalFormatting>
  <conditionalFormatting sqref="AS143:AU143">
    <cfRule type="expression" dxfId="162" priority="299">
      <formula>$AP$142="☑"</formula>
    </cfRule>
  </conditionalFormatting>
  <conditionalFormatting sqref="AS164:AU164">
    <cfRule type="expression" dxfId="161" priority="282">
      <formula>$AQ$164="☑"</formula>
    </cfRule>
  </conditionalFormatting>
  <conditionalFormatting sqref="AS170:AU170">
    <cfRule type="expression" dxfId="160" priority="283">
      <formula>$AQ$170="☑"</formula>
    </cfRule>
  </conditionalFormatting>
  <conditionalFormatting sqref="AS182:AU182">
    <cfRule type="expression" dxfId="159" priority="267">
      <formula>$AP$180="☑"</formula>
    </cfRule>
  </conditionalFormatting>
  <conditionalFormatting sqref="AS188:AU188">
    <cfRule type="expression" dxfId="158" priority="266">
      <formula>$AQ$188="☑"</formula>
    </cfRule>
  </conditionalFormatting>
  <conditionalFormatting sqref="AS109:AV109">
    <cfRule type="expression" dxfId="157" priority="328">
      <formula>$AQ$109="☑"</formula>
    </cfRule>
  </conditionalFormatting>
  <conditionalFormatting sqref="AS190:AV190">
    <cfRule type="expression" dxfId="156" priority="265">
      <formula>$AP$189="☑"</formula>
    </cfRule>
  </conditionalFormatting>
  <conditionalFormatting sqref="AS196:AV196">
    <cfRule type="expression" dxfId="155" priority="268">
      <formula>$AQ$196="☑"</formula>
    </cfRule>
  </conditionalFormatting>
  <conditionalFormatting sqref="AS205:AV205">
    <cfRule type="expression" dxfId="154" priority="258">
      <formula>$AP$204="☑"</formula>
    </cfRule>
  </conditionalFormatting>
  <conditionalFormatting sqref="AS211:AV211">
    <cfRule type="expression" dxfId="153" priority="255">
      <formula>$AQ$211="☑"</formula>
    </cfRule>
  </conditionalFormatting>
  <conditionalFormatting sqref="AS223:AV223">
    <cfRule type="expression" dxfId="152" priority="245">
      <formula>$AQ$223="☑"</formula>
    </cfRule>
  </conditionalFormatting>
  <conditionalFormatting sqref="AS228:AV228">
    <cfRule type="expression" dxfId="151" priority="244">
      <formula>$AQ$228="☑"</formula>
    </cfRule>
  </conditionalFormatting>
  <conditionalFormatting sqref="AS233:AV233">
    <cfRule type="expression" dxfId="150" priority="243">
      <formula>$AQ$233="☑"</formula>
    </cfRule>
  </conditionalFormatting>
  <conditionalFormatting sqref="AS237:AV237">
    <cfRule type="expression" dxfId="149" priority="242">
      <formula>$AQ$237="☑"</formula>
    </cfRule>
  </conditionalFormatting>
  <conditionalFormatting sqref="AS242:AV242">
    <cfRule type="expression" dxfId="148" priority="241">
      <formula>$AQ$242="☑"</formula>
    </cfRule>
  </conditionalFormatting>
  <conditionalFormatting sqref="AS252:AV252">
    <cfRule type="expression" dxfId="147" priority="226">
      <formula>$AQ$252="☑"</formula>
    </cfRule>
  </conditionalFormatting>
  <conditionalFormatting sqref="AS257:AV257">
    <cfRule type="expression" dxfId="146" priority="225">
      <formula>$AQ$257="☑"</formula>
    </cfRule>
  </conditionalFormatting>
  <conditionalFormatting sqref="AS262:AV262">
    <cfRule type="expression" dxfId="145" priority="224">
      <formula>$AQ$262="☑"</formula>
    </cfRule>
  </conditionalFormatting>
  <conditionalFormatting sqref="AS266:AV266">
    <cfRule type="expression" dxfId="144" priority="213">
      <formula>$AQ$266="☑"</formula>
    </cfRule>
  </conditionalFormatting>
  <conditionalFormatting sqref="AS288:AV288">
    <cfRule type="expression" dxfId="143" priority="196">
      <formula>$AQ$288="☑"</formula>
    </cfRule>
  </conditionalFormatting>
  <conditionalFormatting sqref="AS292:AV292">
    <cfRule type="expression" dxfId="142" priority="194">
      <formula>$AQ$292="☑"</formula>
    </cfRule>
  </conditionalFormatting>
  <conditionalFormatting sqref="AS308:AV308">
    <cfRule type="expression" dxfId="141" priority="182">
      <formula>$AP$306="☑"</formula>
    </cfRule>
  </conditionalFormatting>
  <conditionalFormatting sqref="AS314:AV314">
    <cfRule type="expression" dxfId="140" priority="180">
      <formula>$AQ$314="☑"</formula>
    </cfRule>
  </conditionalFormatting>
  <conditionalFormatting sqref="AS325:AV325">
    <cfRule type="expression" dxfId="139" priority="163">
      <formula>$AP$324="☑"</formula>
    </cfRule>
  </conditionalFormatting>
  <conditionalFormatting sqref="AS334:AV334">
    <cfRule type="expression" dxfId="138" priority="157">
      <formula>$AQ$334="☑"</formula>
    </cfRule>
  </conditionalFormatting>
  <conditionalFormatting sqref="AT39">
    <cfRule type="expression" dxfId="137" priority="84">
      <formula>$AS$39="☑"</formula>
    </cfRule>
  </conditionalFormatting>
  <conditionalFormatting sqref="AT89">
    <cfRule type="expression" dxfId="136" priority="90">
      <formula>$AS$89="☑"</formula>
    </cfRule>
  </conditionalFormatting>
  <conditionalFormatting sqref="AT123">
    <cfRule type="expression" dxfId="135" priority="92">
      <formula>$AS$123="☑"</formula>
    </cfRule>
  </conditionalFormatting>
  <conditionalFormatting sqref="AT137">
    <cfRule type="expression" dxfId="134" priority="94">
      <formula>$AS$137="☑"</formula>
    </cfRule>
  </conditionalFormatting>
  <conditionalFormatting sqref="AT151">
    <cfRule type="expression" dxfId="133" priority="96">
      <formula>$AS$151="☑"</formula>
    </cfRule>
  </conditionalFormatting>
  <conditionalFormatting sqref="AT177">
    <cfRule type="expression" dxfId="132" priority="98">
      <formula>$AS$177="☑"</formula>
    </cfRule>
  </conditionalFormatting>
  <conditionalFormatting sqref="AT201">
    <cfRule type="expression" dxfId="131" priority="100">
      <formula>$AS$201="☑"</formula>
    </cfRule>
  </conditionalFormatting>
  <conditionalFormatting sqref="AT216">
    <cfRule type="expression" dxfId="130" priority="102">
      <formula>$AS$216="☑"</formula>
    </cfRule>
  </conditionalFormatting>
  <conditionalFormatting sqref="AT246">
    <cfRule type="expression" dxfId="129" priority="132">
      <formula>$AS$246="☑"</formula>
    </cfRule>
  </conditionalFormatting>
  <conditionalFormatting sqref="AT282">
    <cfRule type="expression" dxfId="128" priority="108">
      <formula>$AS$282="☑"</formula>
    </cfRule>
  </conditionalFormatting>
  <conditionalFormatting sqref="AT303">
    <cfRule type="expression" dxfId="127" priority="106">
      <formula>$AS$303="☑"</formula>
    </cfRule>
  </conditionalFormatting>
  <conditionalFormatting sqref="AT321">
    <cfRule type="expression" dxfId="126" priority="104">
      <formula>$AS$321="☑"</formula>
    </cfRule>
  </conditionalFormatting>
  <conditionalFormatting sqref="AT54:AU54">
    <cfRule type="expression" dxfId="125" priority="86">
      <formula>$AS$54="☑"</formula>
    </cfRule>
  </conditionalFormatting>
  <conditionalFormatting sqref="AT71:AU71">
    <cfRule type="expression" dxfId="124" priority="88">
      <formula>$AS$71="☑"</formula>
    </cfRule>
  </conditionalFormatting>
  <conditionalFormatting sqref="AT270:AU270">
    <cfRule type="expression" dxfId="123" priority="80">
      <formula>$AS$270="☑"</formula>
    </cfRule>
  </conditionalFormatting>
  <conditionalFormatting sqref="AV120">
    <cfRule type="expression" dxfId="122" priority="2182">
      <formula>$AP$36=1</formula>
    </cfRule>
  </conditionalFormatting>
  <conditionalFormatting sqref="AV134">
    <cfRule type="expression" dxfId="121" priority="2431">
      <formula>$AP$36=1</formula>
    </cfRule>
  </conditionalFormatting>
  <conditionalFormatting sqref="AV148">
    <cfRule type="expression" dxfId="120" priority="2424">
      <formula>$AP$36=1</formula>
    </cfRule>
  </conditionalFormatting>
  <conditionalFormatting sqref="AV36:AW36">
    <cfRule type="expression" dxfId="119" priority="2155">
      <formula>$AP$36=1</formula>
    </cfRule>
  </conditionalFormatting>
  <conditionalFormatting sqref="AV198:AW198">
    <cfRule type="expression" dxfId="118" priority="2760">
      <formula>$AP$36=1</formula>
    </cfRule>
  </conditionalFormatting>
  <conditionalFormatting sqref="AV213:AW213">
    <cfRule type="expression" dxfId="117" priority="2752">
      <formula>$AP$36=1</formula>
    </cfRule>
  </conditionalFormatting>
  <conditionalFormatting sqref="AV243:AW243">
    <cfRule type="expression" dxfId="116" priority="2744">
      <formula>$AP$36=1</formula>
    </cfRule>
  </conditionalFormatting>
  <conditionalFormatting sqref="AV267:AW267">
    <cfRule type="expression" dxfId="115" priority="2735">
      <formula>$AP$36=1</formula>
    </cfRule>
  </conditionalFormatting>
  <conditionalFormatting sqref="AV279:AW279">
    <cfRule type="expression" dxfId="114" priority="2726">
      <formula>$AP$36=1</formula>
    </cfRule>
  </conditionalFormatting>
  <conditionalFormatting sqref="AV300:AW300">
    <cfRule type="expression" dxfId="113" priority="2717">
      <formula>$AP$36=1</formula>
    </cfRule>
  </conditionalFormatting>
  <conditionalFormatting sqref="AV318:AW318">
    <cfRule type="expression" dxfId="112" priority="2709">
      <formula>$AP$36=1</formula>
    </cfRule>
  </conditionalFormatting>
  <conditionalFormatting sqref="AV336:AW336">
    <cfRule type="expression" dxfId="111" priority="2699">
      <formula>$AP$36=1</formula>
    </cfRule>
  </conditionalFormatting>
  <conditionalFormatting sqref="AW37">
    <cfRule type="expression" dxfId="110" priority="2154">
      <formula>$AP$36=1</formula>
    </cfRule>
  </conditionalFormatting>
  <conditionalFormatting sqref="AW69">
    <cfRule type="expression" dxfId="109" priority="2764">
      <formula>$AP$36=1</formula>
    </cfRule>
  </conditionalFormatting>
  <conditionalFormatting sqref="AW87">
    <cfRule type="expression" dxfId="108" priority="2570">
      <formula>$AP$36=1</formula>
    </cfRule>
  </conditionalFormatting>
  <conditionalFormatting sqref="AW134:AW135">
    <cfRule type="expression" dxfId="107" priority="2615">
      <formula>$AP$36=1</formula>
    </cfRule>
  </conditionalFormatting>
  <conditionalFormatting sqref="AW148:AW149">
    <cfRule type="expression" dxfId="106" priority="2427">
      <formula>$AP$36=1</formula>
    </cfRule>
  </conditionalFormatting>
  <conditionalFormatting sqref="AW174:AW175">
    <cfRule type="expression" dxfId="105" priority="2412">
      <formula>$AP$36=1</formula>
    </cfRule>
  </conditionalFormatting>
  <conditionalFormatting sqref="AW199">
    <cfRule type="expression" dxfId="104" priority="2763">
      <formula>$AP$36=1</formula>
    </cfRule>
  </conditionalFormatting>
  <conditionalFormatting sqref="AW214">
    <cfRule type="expression" dxfId="103" priority="2756">
      <formula>$AP$36=1</formula>
    </cfRule>
  </conditionalFormatting>
  <conditionalFormatting sqref="AW244">
    <cfRule type="expression" dxfId="102" priority="2748">
      <formula>$AP$36=1</formula>
    </cfRule>
  </conditionalFormatting>
  <conditionalFormatting sqref="AW268">
    <cfRule type="expression" dxfId="101" priority="2740">
      <formula>$AP$36=1</formula>
    </cfRule>
  </conditionalFormatting>
  <conditionalFormatting sqref="AW280">
    <cfRule type="expression" dxfId="100" priority="2731">
      <formula>$AP$36=1</formula>
    </cfRule>
  </conditionalFormatting>
  <conditionalFormatting sqref="AW301">
    <cfRule type="expression" dxfId="99" priority="2722">
      <formula>$AP$36=1</formula>
    </cfRule>
  </conditionalFormatting>
  <conditionalFormatting sqref="AW319">
    <cfRule type="expression" dxfId="98" priority="2713">
      <formula>$AP$36=1</formula>
    </cfRule>
  </conditionalFormatting>
  <conditionalFormatting sqref="AW337">
    <cfRule type="expression" dxfId="97" priority="2705">
      <formula>$AP$36=1</formula>
    </cfRule>
  </conditionalFormatting>
  <conditionalFormatting sqref="AX22">
    <cfRule type="expression" dxfId="96" priority="56">
      <formula>$AP$36=1</formula>
    </cfRule>
  </conditionalFormatting>
  <conditionalFormatting sqref="AX38">
    <cfRule type="expression" dxfId="95" priority="2151">
      <formula>$AP$36=1</formula>
    </cfRule>
  </conditionalFormatting>
  <conditionalFormatting sqref="AX53">
    <cfRule type="expression" dxfId="94" priority="2150">
      <formula>$AP$36=1</formula>
    </cfRule>
  </conditionalFormatting>
  <conditionalFormatting sqref="AX70:AX71">
    <cfRule type="expression" dxfId="93" priority="2361">
      <formula>$AP$36=1</formula>
    </cfRule>
  </conditionalFormatting>
  <conditionalFormatting sqref="AX88">
    <cfRule type="expression" dxfId="92" priority="2571">
      <formula>$AP$36=1</formula>
    </cfRule>
  </conditionalFormatting>
  <conditionalFormatting sqref="AX122">
    <cfRule type="expression" dxfId="91" priority="1965">
      <formula>$AP$36=1</formula>
    </cfRule>
  </conditionalFormatting>
  <conditionalFormatting sqref="AX138:AX147">
    <cfRule type="expression" dxfId="90" priority="2292" stopIfTrue="1">
      <formula>$AS$137="☑"</formula>
    </cfRule>
    <cfRule type="expression" dxfId="89" priority="2135" stopIfTrue="1">
      <formula>$AP$137="☑"</formula>
    </cfRule>
  </conditionalFormatting>
  <conditionalFormatting sqref="AX150">
    <cfRule type="expression" dxfId="88" priority="2350">
      <formula>$AP$36=1</formula>
    </cfRule>
  </conditionalFormatting>
  <conditionalFormatting sqref="AX178:AX197">
    <cfRule type="expression" dxfId="87" priority="2276" stopIfTrue="1">
      <formula>$AS$177="☑"</formula>
    </cfRule>
    <cfRule type="expression" dxfId="86" priority="2252" stopIfTrue="1">
      <formula>$AP$177="☑"</formula>
    </cfRule>
  </conditionalFormatting>
  <conditionalFormatting sqref="AX179:AX197">
    <cfRule type="expression" dxfId="85" priority="2277" stopIfTrue="1">
      <formula>$AP$178="☑"</formula>
    </cfRule>
  </conditionalFormatting>
  <conditionalFormatting sqref="AX202">
    <cfRule type="expression" dxfId="84" priority="78" stopIfTrue="1">
      <formula>$AF$201="☑"</formula>
    </cfRule>
  </conditionalFormatting>
  <conditionalFormatting sqref="AX203:AX212">
    <cfRule type="expression" dxfId="83" priority="2270" stopIfTrue="1">
      <formula>$AS$201="☑"</formula>
    </cfRule>
    <cfRule type="expression" dxfId="82" priority="2189" stopIfTrue="1">
      <formula>$AP$201="☑"</formula>
    </cfRule>
  </conditionalFormatting>
  <conditionalFormatting sqref="AX217:AX242">
    <cfRule type="expression" dxfId="81" priority="2131" stopIfTrue="1">
      <formula>$AP$216="☑"</formula>
    </cfRule>
    <cfRule type="expression" dxfId="80" priority="2258" stopIfTrue="1">
      <formula>$AS$216="☑"</formula>
    </cfRule>
  </conditionalFormatting>
  <conditionalFormatting sqref="AX271:AX278">
    <cfRule type="expression" dxfId="79" priority="2125" stopIfTrue="1">
      <formula>$AS$270="☑"</formula>
    </cfRule>
    <cfRule type="expression" dxfId="78" priority="2124" stopIfTrue="1">
      <formula>$AP$270="☑"</formula>
    </cfRule>
  </conditionalFormatting>
  <conditionalFormatting sqref="AX283:AX298 AP299:AX299">
    <cfRule type="expression" dxfId="77" priority="2119" stopIfTrue="1">
      <formula>$AP$282="☑"</formula>
    </cfRule>
    <cfRule type="expression" dxfId="76" priority="2229" stopIfTrue="1">
      <formula>$AS$282="☑"</formula>
    </cfRule>
  </conditionalFormatting>
  <conditionalFormatting sqref="AX340">
    <cfRule type="expression" dxfId="75" priority="1971">
      <formula>$AP$36=1</formula>
    </cfRule>
  </conditionalFormatting>
  <conditionalFormatting sqref="AX136:AY136">
    <cfRule type="expression" dxfId="74" priority="1426">
      <formula>$AP$36=1</formula>
    </cfRule>
  </conditionalFormatting>
  <conditionalFormatting sqref="AX176:AY176">
    <cfRule type="expression" dxfId="73" priority="110">
      <formula>$AP$36=1</formula>
    </cfRule>
  </conditionalFormatting>
  <conditionalFormatting sqref="AX200:AY200">
    <cfRule type="expression" dxfId="72" priority="1425">
      <formula>$AP$36=1</formula>
    </cfRule>
  </conditionalFormatting>
  <conditionalFormatting sqref="AX215:AY215">
    <cfRule type="expression" dxfId="71" priority="1424">
      <formula>$AP$36=1</formula>
    </cfRule>
  </conditionalFormatting>
  <conditionalFormatting sqref="AX245:AY245">
    <cfRule type="expression" dxfId="70" priority="1423">
      <formula>$AP$36=1</formula>
    </cfRule>
  </conditionalFormatting>
  <conditionalFormatting sqref="AX269:AY270">
    <cfRule type="expression" dxfId="69" priority="1422">
      <formula>$AP$36=1</formula>
    </cfRule>
  </conditionalFormatting>
  <conditionalFormatting sqref="AX281:AY281">
    <cfRule type="expression" dxfId="68" priority="1421">
      <formula>$AP$36=1</formula>
    </cfRule>
  </conditionalFormatting>
  <conditionalFormatting sqref="AX302:AY302">
    <cfRule type="expression" dxfId="67" priority="1420">
      <formula>$AP$36=1</formula>
    </cfRule>
  </conditionalFormatting>
  <conditionalFormatting sqref="AX320:AY320">
    <cfRule type="expression" dxfId="66" priority="1419">
      <formula>$AP$36=1</formula>
    </cfRule>
  </conditionalFormatting>
  <conditionalFormatting sqref="AX338:AY338">
    <cfRule type="expression" dxfId="65" priority="1418">
      <formula>$AP$36=1</formula>
    </cfRule>
  </conditionalFormatting>
  <conditionalFormatting sqref="AY70:AY73">
    <cfRule type="expression" dxfId="64" priority="1428">
      <formula>$AP$36=1</formula>
    </cfRule>
  </conditionalFormatting>
  <conditionalFormatting sqref="AY116">
    <cfRule type="expression" dxfId="63" priority="75" stopIfTrue="1">
      <formula>$AF$89="☑"</formula>
    </cfRule>
  </conditionalFormatting>
  <conditionalFormatting sqref="AY117">
    <cfRule type="expression" dxfId="62" priority="5456">
      <formula>$AP$36=1</formula>
    </cfRule>
  </conditionalFormatting>
  <conditionalFormatting sqref="AY118">
    <cfRule type="expression" dxfId="61" priority="76" stopIfTrue="1">
      <formula>$AF$89="☑"</formula>
    </cfRule>
  </conditionalFormatting>
  <conditionalFormatting sqref="AY150:AY152">
    <cfRule type="expression" dxfId="60" priority="1417">
      <formula>$AP$36=1</formula>
    </cfRule>
  </conditionalFormatting>
  <conditionalFormatting sqref="AY151">
    <cfRule type="expression" dxfId="59" priority="4">
      <formula>$AP$36=1</formula>
    </cfRule>
  </conditionalFormatting>
  <conditionalFormatting sqref="AY177">
    <cfRule type="expression" dxfId="58" priority="3">
      <formula>$AP$36=1</formula>
    </cfRule>
  </conditionalFormatting>
  <conditionalFormatting sqref="AY270">
    <cfRule type="expression" dxfId="57" priority="1">
      <formula>$AP$36=1</formula>
    </cfRule>
  </conditionalFormatting>
  <conditionalFormatting sqref="AZ24:AZ38">
    <cfRule type="expression" dxfId="56" priority="2106">
      <formula>$AZ$24=10</formula>
    </cfRule>
  </conditionalFormatting>
  <conditionalFormatting sqref="AZ55:AZ70">
    <cfRule type="expression" dxfId="55" priority="2099">
      <formula>$AZ$55=1</formula>
    </cfRule>
  </conditionalFormatting>
  <conditionalFormatting sqref="AZ72:AZ88">
    <cfRule type="expression" dxfId="54" priority="2094">
      <formula>$AZ$72=1</formula>
    </cfRule>
  </conditionalFormatting>
  <conditionalFormatting sqref="AZ124:AZ136">
    <cfRule type="expression" dxfId="53" priority="2090">
      <formula>$AZ$124=1</formula>
    </cfRule>
  </conditionalFormatting>
  <conditionalFormatting sqref="AZ138:AZ150">
    <cfRule type="expression" dxfId="52" priority="2086">
      <formula>$AZ$138=1</formula>
    </cfRule>
  </conditionalFormatting>
  <conditionalFormatting sqref="AZ152:AZ176">
    <cfRule type="expression" dxfId="51" priority="2082">
      <formula>$AZ$152=1</formula>
    </cfRule>
  </conditionalFormatting>
  <conditionalFormatting sqref="AZ178:AZ200">
    <cfRule type="expression" dxfId="50" priority="2078">
      <formula>$AZ$178=1</formula>
    </cfRule>
  </conditionalFormatting>
  <conditionalFormatting sqref="AZ202:AZ215">
    <cfRule type="expression" dxfId="49" priority="2073">
      <formula>$AZ$202=1</formula>
    </cfRule>
  </conditionalFormatting>
  <conditionalFormatting sqref="AZ217:AZ245">
    <cfRule type="expression" dxfId="48" priority="2070">
      <formula>$AZ$217=1</formula>
    </cfRule>
  </conditionalFormatting>
  <conditionalFormatting sqref="AZ247:AZ269">
    <cfRule type="expression" dxfId="47" priority="2066">
      <formula>$AZ$247=1</formula>
    </cfRule>
  </conditionalFormatting>
  <conditionalFormatting sqref="AZ22:BB22">
    <cfRule type="expression" dxfId="46" priority="20">
      <formula>$AP$36=1</formula>
    </cfRule>
  </conditionalFormatting>
  <conditionalFormatting sqref="AZ340:BB340">
    <cfRule type="expression" dxfId="45" priority="1968">
      <formula>$AP$36=1</formula>
    </cfRule>
  </conditionalFormatting>
  <conditionalFormatting sqref="BA24:BA38">
    <cfRule type="expression" dxfId="44" priority="2105">
      <formula>$BA$24=10</formula>
    </cfRule>
  </conditionalFormatting>
  <conditionalFormatting sqref="BA55:BA70">
    <cfRule type="expression" dxfId="43" priority="2098">
      <formula>$BA$55=1</formula>
    </cfRule>
  </conditionalFormatting>
  <conditionalFormatting sqref="BA72:BA88">
    <cfRule type="expression" dxfId="42" priority="2093">
      <formula>$BA$72=1</formula>
    </cfRule>
  </conditionalFormatting>
  <conditionalFormatting sqref="BA124:BA136">
    <cfRule type="expression" dxfId="41" priority="2089">
      <formula>$BA$124=1</formula>
    </cfRule>
  </conditionalFormatting>
  <conditionalFormatting sqref="BA138:BA150">
    <cfRule type="expression" dxfId="40" priority="2085">
      <formula>$BA$138=1</formula>
    </cfRule>
  </conditionalFormatting>
  <conditionalFormatting sqref="BA152:BA176">
    <cfRule type="expression" dxfId="39" priority="2081">
      <formula>$BA$152=1</formula>
    </cfRule>
  </conditionalFormatting>
  <conditionalFormatting sqref="BA178:BA200">
    <cfRule type="expression" dxfId="38" priority="2077">
      <formula>$BA$178=1</formula>
    </cfRule>
  </conditionalFormatting>
  <conditionalFormatting sqref="BA202:BA215">
    <cfRule type="expression" dxfId="37" priority="2074">
      <formula>$BA$202=1</formula>
    </cfRule>
  </conditionalFormatting>
  <conditionalFormatting sqref="BA217:BA245">
    <cfRule type="expression" dxfId="36" priority="2069">
      <formula>$BA$217=1</formula>
    </cfRule>
  </conditionalFormatting>
  <conditionalFormatting sqref="BA247:BA269">
    <cfRule type="expression" dxfId="35" priority="2065">
      <formula>$BA$247=1</formula>
    </cfRule>
  </conditionalFormatting>
  <conditionalFormatting sqref="BB24:BB38">
    <cfRule type="expression" dxfId="34" priority="2107">
      <formula>$AZ$24&gt;$BB$24</formula>
    </cfRule>
    <cfRule type="expression" dxfId="33" priority="2104">
      <formula>$BB$24=0</formula>
    </cfRule>
  </conditionalFormatting>
  <conditionalFormatting sqref="BB40:BB53">
    <cfRule type="expression" dxfId="32" priority="2100">
      <formula>$BB$40=0</formula>
    </cfRule>
    <cfRule type="expression" dxfId="31" priority="2101">
      <formula>$AZ$40&gt;$BB$40</formula>
    </cfRule>
  </conditionalFormatting>
  <conditionalFormatting sqref="BB55:BB70">
    <cfRule type="expression" dxfId="30" priority="2095">
      <formula>$BB$55=0</formula>
    </cfRule>
    <cfRule type="expression" dxfId="29" priority="2097">
      <formula>$AZ$55&gt;$BB$55</formula>
    </cfRule>
  </conditionalFormatting>
  <conditionalFormatting sqref="BB72:BB88">
    <cfRule type="expression" dxfId="28" priority="2091">
      <formula>$BB$72=0</formula>
    </cfRule>
    <cfRule type="expression" dxfId="27" priority="2092">
      <formula>$AZ$72&gt;$BB$72</formula>
    </cfRule>
  </conditionalFormatting>
  <conditionalFormatting sqref="BB90:BB122">
    <cfRule type="expression" dxfId="26" priority="2047">
      <formula>$AZ$90&gt;$BB$90</formula>
    </cfRule>
    <cfRule type="expression" dxfId="25" priority="1967">
      <formula>$BB$90=0</formula>
    </cfRule>
  </conditionalFormatting>
  <conditionalFormatting sqref="BB124:BB136">
    <cfRule type="expression" dxfId="24" priority="2088">
      <formula>$AZ$124&gt;$BB$124</formula>
    </cfRule>
    <cfRule type="expression" dxfId="23" priority="2087">
      <formula>$BB$124=1</formula>
    </cfRule>
  </conditionalFormatting>
  <conditionalFormatting sqref="BB138:BB150">
    <cfRule type="expression" dxfId="22" priority="2084">
      <formula>$AZ$138&gt;$BB$138</formula>
    </cfRule>
    <cfRule type="expression" dxfId="21" priority="2083">
      <formula>$BB$138=0</formula>
    </cfRule>
  </conditionalFormatting>
  <conditionalFormatting sqref="BB152:BB176">
    <cfRule type="expression" dxfId="20" priority="2080">
      <formula>$AZ$152&gt;$BB$152</formula>
    </cfRule>
    <cfRule type="expression" dxfId="19" priority="2079">
      <formula>$BB$152=0</formula>
    </cfRule>
  </conditionalFormatting>
  <conditionalFormatting sqref="BB178:BB200">
    <cfRule type="expression" dxfId="18" priority="2076">
      <formula>$AZ$178&gt;$BB$178</formula>
    </cfRule>
    <cfRule type="expression" dxfId="17" priority="2075">
      <formula>$BB$178=0</formula>
    </cfRule>
  </conditionalFormatting>
  <conditionalFormatting sqref="BB202:BB215">
    <cfRule type="expression" dxfId="16" priority="2071">
      <formula>$BB$202=0</formula>
    </cfRule>
    <cfRule type="expression" dxfId="15" priority="2072">
      <formula>$AZ$202&gt;$BB$202</formula>
    </cfRule>
  </conditionalFormatting>
  <conditionalFormatting sqref="BB217:BB245">
    <cfRule type="expression" dxfId="14" priority="2067">
      <formula>$BB$217=0</formula>
    </cfRule>
    <cfRule type="expression" dxfId="13" priority="2068">
      <formula>$AZ$217&gt;$BB$217</formula>
    </cfRule>
  </conditionalFormatting>
  <conditionalFormatting sqref="BB247:BB269">
    <cfRule type="expression" dxfId="12" priority="2064">
      <formula>$AZ$247&gt;$BB$247</formula>
    </cfRule>
    <cfRule type="expression" dxfId="11" priority="2063">
      <formula>$BB$247=0</formula>
    </cfRule>
  </conditionalFormatting>
  <conditionalFormatting sqref="BB271:BB281">
    <cfRule type="expression" dxfId="10" priority="1964">
      <formula>$AZ$271&gt;$BB$271</formula>
    </cfRule>
    <cfRule type="expression" dxfId="9" priority="1963">
      <formula>$BB$271=0</formula>
    </cfRule>
  </conditionalFormatting>
  <conditionalFormatting sqref="BB283:BB302">
    <cfRule type="expression" dxfId="8" priority="1962">
      <formula>$AZ$283&gt;$BB$283</formula>
    </cfRule>
    <cfRule type="expression" dxfId="7" priority="1961">
      <formula>$BB$283=0</formula>
    </cfRule>
  </conditionalFormatting>
  <conditionalFormatting sqref="BB304:BB320">
    <cfRule type="expression" dxfId="6" priority="1959">
      <formula>$AZ$304&gt;$BB$304</formula>
    </cfRule>
    <cfRule type="expression" dxfId="5" priority="1960">
      <formula>$BB$304=0</formula>
    </cfRule>
  </conditionalFormatting>
  <conditionalFormatting sqref="BB322:BB338">
    <cfRule type="expression" dxfId="4" priority="1957">
      <formula>$AZ$322&gt;$BB$322</formula>
    </cfRule>
    <cfRule type="expression" dxfId="3" priority="1958">
      <formula>$BB$322=0</formula>
    </cfRule>
  </conditionalFormatting>
  <conditionalFormatting sqref="BD55">
    <cfRule type="expression" dxfId="2" priority="13">
      <formula>OR(AND($AS$54="□",$AQ$65="☑"),AND($AS$54="☑",$AG$65="☑"))</formula>
    </cfRule>
  </conditionalFormatting>
  <conditionalFormatting sqref="BD72">
    <cfRule type="expression" dxfId="1" priority="10">
      <formula>OR(AND($AS$71="□",$AQ$83="☑"),AND($AS$71="☑",$AG$83="☑"))</formula>
    </cfRule>
  </conditionalFormatting>
  <conditionalFormatting sqref="BD90">
    <cfRule type="expression" dxfId="0" priority="9">
      <formula>OR(AND($AS$71="□",$AQ$83="☑"),AND($AS$71="☑",$AG$83="☑"))</formula>
    </cfRule>
  </conditionalFormatting>
  <dataValidations xWindow="274" yWindow="418" count="12">
    <dataValidation type="list" allowBlank="1" showInputMessage="1" showErrorMessage="1" sqref="AP224 AP201:AP202 AP258 K315 K66:K67 AF101 K138 AG311:AG314 K180 L156:L159 L94:L95 L185:L188 AP177:AP178 K124 AQ255:AQ257 AF324:AF331 K128 L221:L223 K333:K334 L251:L252 AF189 K253 K297:K299 K234:K235 K322 K152 AG167:AG170 AQ260:AQ262 K178 K126 L193:L197 K165:K166 K293 L118 K183 L236:L237 AP123:AP124 AS54 K285 AP219 K249:K250 K304 AP216:AP217 L130:L132 L255:L257 AS89 K217 K202 K154 K224 K258 L260:L262 K219 L240:L242 L226:L228 K247 K263:K265 K238 K283 L295:L296 L291:L292 AS216 AG231:AG233 AF306 L287:L288 AP71:AP72 AF72 AG83 AQ130:AQ132 AP137:AP138 AP151:AP152 AF229 AG265:AG266 K309 K160 L162:L164 L167:L170 K171 L208:L211 K189 K191 AS282 K206 K204 L311:L314 K324:K331 L265:L266 K229 L98:L100 L103:L105 L65 L112:L115 L331:L334 K92 AG107:AG109 K289 K110 K101 L231:L233 K96 L277 AG172 K140:K142 L83 AG277 L172 K116 L145 K306 K72 AG112:AG115 L107:L109 AF96 AS71 AP246:AP247 AP297:AP299 AF171 K55 AG331:AG334 AS39 AF92 AF140:AF142 AF191 AG98:AG100 AF289 AS151 AG103:AG105 AS201 AG208:AG211 AQ240:AQ242 AQ226:AQ228 AS303 AP303:AP304 AP39 AP89:AP90 AP333:AP334 AS137 AS177 K90 AF110 AF116 AP54:AP55 AS123 AF206 AF204 AG145 AP263:AP265 AF55 AQ277 AP238 AQ83 AP282:AP283 AF89:AF90 AF270 AG65 AF315 AF66:AF67 AF137:AF138 AF180 AG156:AG159 AG94:AG95 AG185:AG188 AF123:AF124 AF128 AG221:AG223 AF333:AF334 AG251:AG252 AF253 AF297:AF299 AF234:AF235 AF321:AF322 AF151:AF152 AF177:AF178 AF126 AG193:AG197 AF165:AF166 AF293 AG118 AF183 AG236:AG237 AF285 AF249:AF250 AF303:AF304 AG130:AG132 AG255:AG257 AF216:AF217 AF201:AF202 AF154 AF224 AF258 AG260:AG262 AF219 AG240:AG242 AG226:AG228 AF246:AF247 AF263:AF265 AF238 AF282:AF283 AG295:AG296 AG291:AG292 AG287:AG288 AF309 AF160 AG162:AG164 AQ65 AP66 AP101 AQ107:AQ109 AQ112:AQ115 AP96 AP92 AQ98:AQ100 AQ103:AQ105 AP110 AP116 AQ94:AQ95 AQ118 AP128 AP126 AP140:AP142 AQ145 AQ167:AQ170 AQ172 AP171 AQ156:AQ159 AP165:AP166 AP154 AP160 AQ162:AQ164 AP189 AP191 AP180 AQ185:AQ188 AQ193:AQ197 AP183 AQ208:AQ211 AP206 AP204 AQ231:AQ233 AP229 AQ221:AQ223 AP234:AP235 AQ236:AQ237 AS321 AQ265:AQ266 AQ251:AQ252 AP253 AP249:AP250 AS246 AP289 AP293 AP285 AQ295:AQ296 AQ291:AQ292 AQ287:AQ288 AQ311:AQ314 AP306 AP315 AP309 AP324:AP331 AQ331:AQ334 AP321:AP322 AS270 AP270 AF39" xr:uid="{D57F19C0-E3EE-4EC4-A6BB-ACB44D0F2F58}">
      <formula1>"☑,□"</formula1>
    </dataValidation>
    <dataValidation type="list" allowBlank="1" showInputMessage="1" showErrorMessage="1" promptTitle="申請種別を正しく選択してください" prompt="★金の認定には80点以上の採点が必要です。（質問④が非該当の場合は72点以上）" sqref="I13" xr:uid="{E15F101A-BC0F-44E0-8FFB-1BEDB2DC1EB3}">
      <formula1>"Step2宣言更新,金の認定【新規】,金の認定【更新】,金の認定【３年ごとの更新】"</formula1>
    </dataValidation>
    <dataValidation type="list" allowBlank="1" showInputMessage="1" showErrorMessage="1" sqref="AO19 X19 Q13:Q17 T13:T15 T17" xr:uid="{921123D0-CD63-4CA0-A8F9-2AFADFA8B8F1}">
      <formula1>"□,☑"</formula1>
    </dataValidation>
    <dataValidation type="list" allowBlank="1" showInputMessage="1" showErrorMessage="1" sqref="AF9 Y9 BG9" xr:uid="{298E3B0F-8C46-483A-8BAB-76F710889A27}">
      <formula1>"ホワイト500,大規模,ブライト500,ネクストブライト1000,中小規模,健康経営銘柄 "</formula1>
    </dataValidation>
    <dataValidation type="list" allowBlank="1" showInputMessage="1" showErrorMessage="1" sqref="V10 AI10:AJ10" xr:uid="{19B0A202-67D7-4B27-A251-48EA3D81BDE0}">
      <formula1>"有,無,未定"</formula1>
    </dataValidation>
    <dataValidation type="date" operator="greaterThan" allowBlank="1" showInputMessage="1" showErrorMessage="1" sqref="I14" xr:uid="{90BCC655-3FC3-4115-B887-30CC2FC8A82D}">
      <formula1>43922</formula1>
    </dataValidation>
    <dataValidation type="whole" allowBlank="1" showInputMessage="1" showErrorMessage="1" sqref="M75 M41 AR272 M57 M26 M272 AH75 AH41 AH57 AH26 AH272 AR75 AR57 AR41" xr:uid="{F31C5A01-FB00-423D-AF53-271775B03307}">
      <formula1>2020</formula1>
      <formula2>2040</formula2>
    </dataValidation>
    <dataValidation type="whole" allowBlank="1" showInputMessage="1" showErrorMessage="1" sqref="N45 P274 O61 O59 N274 N42 P42 P45 AI45 AK274 AJ61 AJ59 AI274 AI42 AK42 AK45 AS42 AS45 AV42 AV45 AU61 AU59 AV274 AS274" xr:uid="{6CF428BD-8747-4BBC-8126-319AAE3B2442}">
      <formula1>0</formula1>
      <formula2>99999</formula2>
    </dataValidation>
    <dataValidation type="whole" allowBlank="1" showInputMessage="1" showErrorMessage="1" sqref="N28:O28 N30:O30 N77:O77 N79:O79 N32:O32 AI28:AJ28 AI30:AJ30 AI77:AJ77 AI79:AJ79 AI32:AJ32 AS77:AU77 AS79:AU79" xr:uid="{9D18214B-F340-4B6F-BC44-0E3A96B7161A}">
      <formula1>0</formula1>
      <formula2>999999</formula2>
    </dataValidation>
    <dataValidation type="whole" allowBlank="1" showInputMessage="1" showErrorMessage="1" sqref="Y8:AD8 BG8:BL8" xr:uid="{1978BB2F-D643-46CD-AF6A-6BBBC8EFEF35}">
      <formula1>2015</formula1>
      <formula2>2040</formula2>
    </dataValidation>
    <dataValidation type="whole" allowBlank="1" showInputMessage="1" showErrorMessage="1" sqref="I3:O3" xr:uid="{18C08F26-F494-4CA7-A812-8EFADCBFE376}">
      <formula1>1</formula1>
      <formula2>99999</formula2>
    </dataValidation>
    <dataValidation type="whole" allowBlank="1" showInputMessage="1" showErrorMessage="1" sqref="AV3:AZ3" xr:uid="{A27C56D8-5031-4928-BD6B-08BAEB4DA589}">
      <formula1>1</formula1>
      <formula2>999999</formula2>
    </dataValidation>
  </dataValidations>
  <pageMargins left="0.11811023622047245" right="0.11811023622047245" top="0" bottom="0" header="0" footer="0"/>
  <pageSetup paperSize="8" scale="41" fitToHeight="0" orientation="landscape" r:id="rId1"/>
  <rowBreaks count="4" manualBreakCount="4">
    <brk id="70" max="59" man="1"/>
    <brk id="122" max="59" man="1"/>
    <brk id="200" max="59" man="1"/>
    <brk id="281" max="59" man="1"/>
  </rowBreaks>
  <drawing r:id="rId2"/>
  <legacyDrawing r:id="rId3"/>
  <extLst>
    <ext xmlns:x14="http://schemas.microsoft.com/office/spreadsheetml/2009/9/main" uri="{CCE6A557-97BC-4b89-ADB6-D9C93CAAB3DF}">
      <x14:dataValidations xmlns:xm="http://schemas.microsoft.com/office/excel/2006/main" xWindow="274" yWindow="418" count="2">
        <x14:dataValidation type="list" allowBlank="1" showInputMessage="1" showErrorMessage="1" xr:uid="{9421358D-0FC7-463A-A554-8BF1E3444BDF}">
          <x14:formula1>
            <xm:f>業態分類表!$C$2:$C$101</xm:f>
          </x14:formula1>
          <xm:sqref>P10</xm:sqref>
        </x14:dataValidation>
        <x14:dataValidation type="list" allowBlank="1" showInputMessage="1" showErrorMessage="1" xr:uid="{A9B2D67B-9D5C-419D-8752-06EB523D29CA}">
          <x14:formula1>
            <xm:f>業態分類表!$C$2:$C$99</xm:f>
          </x14:formula1>
          <xm:sqref>I10:O10 AV10:BB10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8B2688-87C0-442C-A1F0-1386650CE890}">
  <dimension ref="B2:R18"/>
  <sheetViews>
    <sheetView showGridLines="0" topLeftCell="B1" zoomScale="70" zoomScaleNormal="70" workbookViewId="0">
      <selection activeCell="C2" sqref="C2"/>
    </sheetView>
  </sheetViews>
  <sheetFormatPr defaultRowHeight="18.75"/>
  <cols>
    <col min="1" max="1" width="3.875" customWidth="1"/>
    <col min="2" max="2" width="21.75" customWidth="1"/>
    <col min="3" max="3" width="33.875" customWidth="1"/>
    <col min="4" max="4" width="21.75" customWidth="1"/>
    <col min="5" max="5" width="32.75" customWidth="1"/>
    <col min="6" max="6" width="6.375" customWidth="1"/>
    <col min="7" max="7" width="24.75" customWidth="1"/>
    <col min="8" max="8" width="8.625" customWidth="1"/>
    <col min="10" max="10" width="7.625" customWidth="1"/>
    <col min="11" max="12" width="10.625" customWidth="1"/>
    <col min="13" max="13" width="19.875" customWidth="1"/>
    <col min="15" max="15" width="54.75" customWidth="1"/>
    <col min="17" max="17" width="28.5" customWidth="1"/>
    <col min="18" max="18" width="110.75" customWidth="1"/>
  </cols>
  <sheetData>
    <row r="2" spans="2:15" ht="23.25" customHeight="1">
      <c r="B2" s="315" t="s">
        <v>672</v>
      </c>
      <c r="C2" s="316" t="str">
        <f>IF(入力シート!AV8="",IF(入力シート!I8="","",入力シート!I8),入力シート!AV8)</f>
        <v/>
      </c>
      <c r="D2" s="317" t="s">
        <v>673</v>
      </c>
      <c r="E2" s="318" t="str">
        <f>IF(入力シート!BG9="",IF(入力シート!Y9="","",入力シート!Y9&amp;" "&amp;入力シート!Y8),入力シート!BG9&amp;" "&amp;入力シート!BG8)</f>
        <v/>
      </c>
    </row>
    <row r="3" spans="2:15" ht="23.25" customHeight="1">
      <c r="B3" s="315" t="s">
        <v>671</v>
      </c>
      <c r="C3" s="343" t="str">
        <f>IF(入力シート!BF6="",IF(入力シート!I10="","",入力シート!I10),入力シート!BF6)</f>
        <v/>
      </c>
      <c r="D3" s="315" t="s">
        <v>674</v>
      </c>
      <c r="E3" s="318"/>
    </row>
    <row r="4" spans="2:15" ht="23.25" customHeight="1">
      <c r="B4" s="319" t="s">
        <v>675</v>
      </c>
      <c r="C4" s="320" t="str">
        <f>IF(入力シート!BF6="",IF(入力シート!V6="","",入力シート!V6),入力シート!BF6)</f>
        <v/>
      </c>
      <c r="D4" s="319" t="s">
        <v>676</v>
      </c>
      <c r="E4" s="320" t="str">
        <f>IF(入力シート!BF5="",IF(入力シート!V5="","",入力シート!V5),入力シート!BF5)</f>
        <v/>
      </c>
      <c r="G4" s="321"/>
    </row>
    <row r="5" spans="2:15" ht="23.25" customHeight="1">
      <c r="B5" s="319" t="s">
        <v>677</v>
      </c>
      <c r="C5" s="320" t="str">
        <f>IF(入力シート!AV13="","",入力シート!AV13)</f>
        <v/>
      </c>
      <c r="D5" s="319" t="s">
        <v>678</v>
      </c>
      <c r="E5" s="320" t="str">
        <f>IF(入力シート!AV14="","",入力シート!AV14)</f>
        <v/>
      </c>
      <c r="G5" s="322"/>
    </row>
    <row r="6" spans="2:15" ht="23.25" customHeight="1">
      <c r="B6" s="323"/>
      <c r="C6" s="324"/>
      <c r="D6" s="324"/>
      <c r="E6" s="324"/>
    </row>
    <row r="7" spans="2:15" ht="23.25" customHeight="1">
      <c r="B7" s="323"/>
      <c r="C7" s="324"/>
      <c r="D7" s="324"/>
      <c r="E7" s="324"/>
    </row>
    <row r="8" spans="2:15" ht="23.25" customHeight="1">
      <c r="B8" s="323"/>
      <c r="C8" s="324"/>
      <c r="D8" s="324"/>
      <c r="E8" s="324"/>
    </row>
    <row r="9" spans="2:15" ht="23.25" customHeight="1">
      <c r="B9" s="325"/>
      <c r="C9" s="324"/>
      <c r="D9" s="324"/>
      <c r="E9" s="324"/>
    </row>
    <row r="10" spans="2:15" ht="26.25" customHeight="1">
      <c r="B10" s="323"/>
      <c r="C10" s="324"/>
      <c r="D10" s="324"/>
      <c r="E10" s="324"/>
    </row>
    <row r="11" spans="2:15" ht="27.75" customHeight="1">
      <c r="G11" s="326"/>
      <c r="O11" s="327"/>
    </row>
    <row r="12" spans="2:15">
      <c r="O12" s="328"/>
    </row>
    <row r="13" spans="2:15" ht="22.5" customHeight="1" thickBot="1">
      <c r="K13" s="1840"/>
      <c r="L13" s="1840"/>
      <c r="M13" s="1840"/>
    </row>
    <row r="14" spans="2:15" ht="115.5" customHeight="1" thickTop="1" thickBot="1">
      <c r="K14" s="1841">
        <f>入力シート!I13</f>
        <v>0</v>
      </c>
      <c r="L14" s="1842"/>
      <c r="M14" s="329">
        <f>入力シート!AV17</f>
        <v>0</v>
      </c>
    </row>
    <row r="15" spans="2:15" ht="18.75" customHeight="1" thickTop="1">
      <c r="M15" s="330"/>
    </row>
    <row r="17" spans="17:18" ht="60" customHeight="1">
      <c r="Q17" s="331" t="s">
        <v>679</v>
      </c>
      <c r="R17" s="1168" t="str">
        <f>IF(入力シート!AV6="",IF(入力シート!I6="","",入力シート!I6),入力シート!AV6)</f>
        <v/>
      </c>
    </row>
    <row r="18" spans="17:18" ht="60" customHeight="1">
      <c r="Q18" s="331" t="s">
        <v>680</v>
      </c>
      <c r="R18" s="332" t="str">
        <f>IF(入力シート!AV4="",IF(入力シート!I4="","",入力シート!I4),入力シート!AV4)</f>
        <v/>
      </c>
    </row>
  </sheetData>
  <mergeCells count="2">
    <mergeCell ref="K13:M13"/>
    <mergeCell ref="K14:L14"/>
  </mergeCells>
  <phoneticPr fontId="7"/>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DC4D4E-7D06-40E7-99BC-53F16A06353D}">
  <sheetPr>
    <tabColor theme="9" tint="0.39997558519241921"/>
  </sheetPr>
  <dimension ref="A2:E107"/>
  <sheetViews>
    <sheetView view="pageBreakPreview" topLeftCell="A95" zoomScale="115" zoomScaleNormal="100" zoomScaleSheetLayoutView="115" workbookViewId="0">
      <selection activeCell="E105" sqref="E105"/>
    </sheetView>
  </sheetViews>
  <sheetFormatPr defaultRowHeight="18.75"/>
  <sheetData>
    <row r="2" spans="1:1">
      <c r="A2" s="15" t="s">
        <v>276</v>
      </c>
    </row>
    <row r="4" spans="1:1">
      <c r="A4" t="s">
        <v>277</v>
      </c>
    </row>
    <row r="5" spans="1:1">
      <c r="A5" s="16" t="s">
        <v>278</v>
      </c>
    </row>
    <row r="6" spans="1:1">
      <c r="A6" s="16" t="s">
        <v>279</v>
      </c>
    </row>
    <row r="7" spans="1:1">
      <c r="A7" s="16" t="s">
        <v>779</v>
      </c>
    </row>
    <row r="8" spans="1:1">
      <c r="A8" s="16" t="s">
        <v>780</v>
      </c>
    </row>
    <row r="9" spans="1:1">
      <c r="A9" s="16"/>
    </row>
    <row r="10" spans="1:1">
      <c r="A10" s="16" t="s">
        <v>702</v>
      </c>
    </row>
    <row r="11" spans="1:1">
      <c r="A11" s="16" t="s">
        <v>703</v>
      </c>
    </row>
    <row r="12" spans="1:1">
      <c r="A12" s="16"/>
    </row>
    <row r="13" spans="1:1">
      <c r="A13" s="16" t="s">
        <v>280</v>
      </c>
    </row>
    <row r="14" spans="1:1">
      <c r="A14" s="16" t="s">
        <v>281</v>
      </c>
    </row>
    <row r="16" spans="1:1">
      <c r="A16" t="s">
        <v>282</v>
      </c>
    </row>
    <row r="17" spans="1:1" ht="25.5">
      <c r="A17" s="24" t="s">
        <v>283</v>
      </c>
    </row>
    <row r="18" spans="1:1">
      <c r="A18" s="17" t="s">
        <v>284</v>
      </c>
    </row>
    <row r="19" spans="1:1">
      <c r="A19" s="17"/>
    </row>
    <row r="31" spans="1:1">
      <c r="A31" t="s">
        <v>285</v>
      </c>
    </row>
    <row r="33" spans="1:1">
      <c r="A33" t="s">
        <v>286</v>
      </c>
    </row>
    <row r="35" spans="1:1">
      <c r="A35" s="17" t="s">
        <v>287</v>
      </c>
    </row>
    <row r="51" spans="1:5">
      <c r="A51" t="s">
        <v>707</v>
      </c>
    </row>
    <row r="52" spans="1:5">
      <c r="A52" t="s">
        <v>706</v>
      </c>
    </row>
    <row r="54" spans="1:5">
      <c r="A54" s="17" t="s">
        <v>288</v>
      </c>
    </row>
    <row r="55" spans="1:5">
      <c r="A55" t="s">
        <v>289</v>
      </c>
    </row>
    <row r="56" spans="1:5">
      <c r="A56" s="23" t="s">
        <v>781</v>
      </c>
    </row>
    <row r="58" spans="1:5">
      <c r="E58" t="s">
        <v>290</v>
      </c>
    </row>
    <row r="59" spans="1:5">
      <c r="E59" t="s">
        <v>291</v>
      </c>
    </row>
    <row r="61" spans="1:5" ht="33" customHeight="1">
      <c r="A61" s="24" t="s">
        <v>292</v>
      </c>
    </row>
    <row r="62" spans="1:5">
      <c r="A62" s="16" t="s">
        <v>293</v>
      </c>
    </row>
    <row r="63" spans="1:5">
      <c r="A63" s="16" t="s">
        <v>294</v>
      </c>
    </row>
    <row r="64" spans="1:5">
      <c r="A64" s="16"/>
    </row>
    <row r="65" spans="1:1">
      <c r="A65" s="16"/>
    </row>
    <row r="66" spans="1:1">
      <c r="A66" s="16"/>
    </row>
    <row r="67" spans="1:1">
      <c r="A67" s="16"/>
    </row>
    <row r="68" spans="1:1">
      <c r="A68" s="17" t="s">
        <v>295</v>
      </c>
    </row>
    <row r="69" spans="1:1">
      <c r="A69" s="16" t="s">
        <v>296</v>
      </c>
    </row>
    <row r="70" spans="1:1">
      <c r="A70" s="16" t="s">
        <v>297</v>
      </c>
    </row>
    <row r="71" spans="1:1" ht="21" customHeight="1">
      <c r="A71" s="16"/>
    </row>
    <row r="83" spans="1:1">
      <c r="A83" t="s">
        <v>298</v>
      </c>
    </row>
    <row r="84" spans="1:1">
      <c r="A84" t="s">
        <v>299</v>
      </c>
    </row>
    <row r="86" spans="1:1">
      <c r="A86" s="17" t="s">
        <v>300</v>
      </c>
    </row>
    <row r="94" spans="1:1">
      <c r="A94" t="s">
        <v>301</v>
      </c>
    </row>
    <row r="95" spans="1:1">
      <c r="A95" t="s">
        <v>302</v>
      </c>
    </row>
    <row r="96" spans="1:1">
      <c r="A96" t="s">
        <v>303</v>
      </c>
    </row>
    <row r="98" spans="1:5">
      <c r="A98" s="17" t="s">
        <v>304</v>
      </c>
    </row>
    <row r="100" spans="1:5">
      <c r="E100" t="s">
        <v>290</v>
      </c>
    </row>
    <row r="101" spans="1:5">
      <c r="E101" t="s">
        <v>291</v>
      </c>
    </row>
    <row r="106" spans="1:5">
      <c r="A106" s="1229" t="s">
        <v>1041</v>
      </c>
    </row>
    <row r="107" spans="1:5">
      <c r="A107" t="s">
        <v>1042</v>
      </c>
    </row>
  </sheetData>
  <sheetProtection selectLockedCells="1"/>
  <phoneticPr fontId="7"/>
  <pageMargins left="0.25" right="0.25" top="0.75" bottom="0.75" header="0.3" footer="0.3"/>
  <pageSetup paperSize="9" scale="85" orientation="portrait" r:id="rId1"/>
  <rowBreaks count="2" manualBreakCount="2">
    <brk id="15" max="9" man="1"/>
    <brk id="60" max="9"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9A6902-4B98-4E41-BBDA-39CD00950A9A}">
  <sheetPr>
    <tabColor rgb="FFFFFF00"/>
    <pageSetUpPr fitToPage="1"/>
  </sheetPr>
  <dimension ref="A1:N24"/>
  <sheetViews>
    <sheetView view="pageBreakPreview" topLeftCell="B11" zoomScale="70" zoomScaleNormal="55" zoomScaleSheetLayoutView="70" zoomScalePageLayoutView="85" workbookViewId="0">
      <selection sqref="A1:XFD1048576"/>
    </sheetView>
  </sheetViews>
  <sheetFormatPr defaultColWidth="9" defaultRowHeight="18.75"/>
  <cols>
    <col min="1" max="1" width="5.375" style="1148" customWidth="1"/>
    <col min="2" max="2" width="4.875" style="1148" customWidth="1"/>
    <col min="3" max="3" width="33.125" style="1148" customWidth="1"/>
    <col min="4" max="4" width="22.625" style="1166" customWidth="1"/>
    <col min="5" max="5" width="174.875" style="1148" customWidth="1"/>
    <col min="6" max="9" width="3.625" style="1148" customWidth="1"/>
    <col min="10" max="14" width="5.625" style="1148" hidden="1" customWidth="1"/>
    <col min="15" max="16384" width="9" style="1148"/>
  </cols>
  <sheetData>
    <row r="1" spans="1:13" ht="21" customHeight="1">
      <c r="A1" s="1851" t="s">
        <v>708</v>
      </c>
      <c r="B1" s="1852"/>
      <c r="C1" s="1852"/>
      <c r="D1" s="1852"/>
      <c r="E1" s="1852"/>
    </row>
    <row r="2" spans="1:13" ht="70.5" customHeight="1" thickBot="1">
      <c r="A2" s="1853"/>
      <c r="B2" s="1853"/>
      <c r="C2" s="1853"/>
      <c r="D2" s="1853"/>
      <c r="E2" s="1853"/>
      <c r="J2" s="1148">
        <v>20</v>
      </c>
      <c r="K2" s="1148">
        <v>5</v>
      </c>
      <c r="L2" s="1148">
        <v>5</v>
      </c>
      <c r="M2" s="1148">
        <v>3</v>
      </c>
    </row>
    <row r="3" spans="1:13" ht="30.75" customHeight="1">
      <c r="A3" s="1854" t="s">
        <v>709</v>
      </c>
      <c r="B3" s="1856" t="s">
        <v>710</v>
      </c>
      <c r="C3" s="1857"/>
      <c r="D3" s="1858" t="s">
        <v>711</v>
      </c>
      <c r="E3" s="1859"/>
      <c r="J3" s="1148">
        <v>1</v>
      </c>
      <c r="K3" s="1148">
        <v>1</v>
      </c>
      <c r="M3" s="1148">
        <v>1</v>
      </c>
    </row>
    <row r="4" spans="1:13" ht="15.75" customHeight="1">
      <c r="A4" s="1855"/>
      <c r="B4" s="1149" t="s">
        <v>712</v>
      </c>
      <c r="C4" s="1150" t="s">
        <v>713</v>
      </c>
      <c r="D4" s="1860"/>
      <c r="E4" s="1861"/>
    </row>
    <row r="5" spans="1:13" ht="141.75" customHeight="1">
      <c r="A5" s="1862" t="s">
        <v>714</v>
      </c>
      <c r="B5" s="1151" t="s">
        <v>715</v>
      </c>
      <c r="C5" s="1152" t="s">
        <v>716</v>
      </c>
      <c r="D5" s="1153" t="s">
        <v>717</v>
      </c>
      <c r="E5" s="1154" t="s">
        <v>718</v>
      </c>
    </row>
    <row r="6" spans="1:13" ht="203.25" customHeight="1">
      <c r="A6" s="1863"/>
      <c r="B6" s="1151" t="s">
        <v>719</v>
      </c>
      <c r="C6" s="1152" t="s">
        <v>720</v>
      </c>
      <c r="D6" s="1153" t="s">
        <v>721</v>
      </c>
      <c r="E6" s="1154" t="s">
        <v>722</v>
      </c>
    </row>
    <row r="7" spans="1:13" ht="142.5" customHeight="1">
      <c r="A7" s="1863"/>
      <c r="B7" s="1151" t="s">
        <v>723</v>
      </c>
      <c r="C7" s="1152" t="s">
        <v>724</v>
      </c>
      <c r="D7" s="1155" t="s">
        <v>725</v>
      </c>
      <c r="E7" s="1154" t="s">
        <v>726</v>
      </c>
    </row>
    <row r="8" spans="1:13" ht="152.25" customHeight="1">
      <c r="A8" s="1864"/>
      <c r="B8" s="1151" t="s">
        <v>727</v>
      </c>
      <c r="C8" s="1152" t="s">
        <v>728</v>
      </c>
      <c r="D8" s="1153" t="s">
        <v>729</v>
      </c>
      <c r="E8" s="1154" t="s">
        <v>730</v>
      </c>
    </row>
    <row r="9" spans="1:13" ht="231.75" customHeight="1">
      <c r="A9" s="1156" t="s">
        <v>731</v>
      </c>
      <c r="B9" s="1157" t="s">
        <v>732</v>
      </c>
      <c r="C9" s="1152" t="s">
        <v>733</v>
      </c>
      <c r="D9" s="1153" t="s">
        <v>734</v>
      </c>
      <c r="E9" s="1154" t="s">
        <v>735</v>
      </c>
    </row>
    <row r="10" spans="1:13" ht="116.25" customHeight="1" thickBot="1">
      <c r="A10" s="1865" t="s">
        <v>736</v>
      </c>
      <c r="B10" s="1157" t="s">
        <v>737</v>
      </c>
      <c r="C10" s="1152" t="s">
        <v>738</v>
      </c>
      <c r="D10" s="1153" t="s">
        <v>739</v>
      </c>
      <c r="E10" s="1154" t="s">
        <v>740</v>
      </c>
    </row>
    <row r="11" spans="1:13" ht="181.5" customHeight="1" thickBot="1">
      <c r="A11" s="1844"/>
      <c r="B11" s="1157" t="s">
        <v>741</v>
      </c>
      <c r="C11" s="1152" t="s">
        <v>742</v>
      </c>
      <c r="D11" s="1153" t="s">
        <v>743</v>
      </c>
      <c r="E11" s="1154" t="s">
        <v>744</v>
      </c>
    </row>
    <row r="12" spans="1:13" ht="144.75" customHeight="1" thickBot="1">
      <c r="A12" s="1844"/>
      <c r="B12" s="1157" t="s">
        <v>745</v>
      </c>
      <c r="C12" s="1152" t="s">
        <v>746</v>
      </c>
      <c r="D12" s="1153" t="s">
        <v>747</v>
      </c>
      <c r="E12" s="1154" t="s">
        <v>748</v>
      </c>
    </row>
    <row r="13" spans="1:13" ht="134.25" customHeight="1">
      <c r="A13" s="1845"/>
      <c r="B13" s="1157" t="s">
        <v>749</v>
      </c>
      <c r="C13" s="1152" t="s">
        <v>750</v>
      </c>
      <c r="D13" s="1153" t="s">
        <v>747</v>
      </c>
      <c r="E13" s="1154" t="s">
        <v>751</v>
      </c>
    </row>
    <row r="14" spans="1:13" ht="113.25" customHeight="1" thickBot="1">
      <c r="A14" s="1843" t="s">
        <v>752</v>
      </c>
      <c r="B14" s="1158" t="s">
        <v>753</v>
      </c>
      <c r="C14" s="1152" t="s">
        <v>754</v>
      </c>
      <c r="D14" s="1159" t="s">
        <v>739</v>
      </c>
      <c r="E14" s="1160" t="s">
        <v>755</v>
      </c>
    </row>
    <row r="15" spans="1:13" ht="172.5" customHeight="1" thickBot="1">
      <c r="A15" s="1844"/>
      <c r="B15" s="1151" t="s">
        <v>756</v>
      </c>
      <c r="C15" s="1152" t="s">
        <v>757</v>
      </c>
      <c r="D15" s="1153" t="s">
        <v>734</v>
      </c>
      <c r="E15" s="1154" t="s">
        <v>758</v>
      </c>
    </row>
    <row r="16" spans="1:13" ht="144" customHeight="1" thickBot="1">
      <c r="A16" s="1844"/>
      <c r="B16" s="1151" t="s">
        <v>759</v>
      </c>
      <c r="C16" s="1152" t="s">
        <v>760</v>
      </c>
      <c r="D16" s="1153" t="s">
        <v>729</v>
      </c>
      <c r="E16" s="1154" t="s">
        <v>761</v>
      </c>
    </row>
    <row r="17" spans="1:5" ht="158.25" customHeight="1">
      <c r="A17" s="1845"/>
      <c r="B17" s="1151" t="s">
        <v>762</v>
      </c>
      <c r="C17" s="1152" t="s">
        <v>763</v>
      </c>
      <c r="D17" s="1153" t="s">
        <v>739</v>
      </c>
      <c r="E17" s="1154" t="s">
        <v>764</v>
      </c>
    </row>
    <row r="18" spans="1:5" ht="158.25" customHeight="1">
      <c r="A18" s="1161" t="s">
        <v>765</v>
      </c>
      <c r="B18" s="1151" t="s">
        <v>766</v>
      </c>
      <c r="C18" s="1152" t="s">
        <v>767</v>
      </c>
      <c r="D18" s="1153" t="s">
        <v>747</v>
      </c>
      <c r="E18" s="1154" t="s">
        <v>768</v>
      </c>
    </row>
    <row r="19" spans="1:5" ht="120.75" customHeight="1">
      <c r="A19" s="1846" t="s">
        <v>769</v>
      </c>
      <c r="B19" s="1151" t="s">
        <v>770</v>
      </c>
      <c r="C19" s="1152" t="s">
        <v>771</v>
      </c>
      <c r="D19" s="1153" t="s">
        <v>743</v>
      </c>
      <c r="E19" s="1154" t="s">
        <v>772</v>
      </c>
    </row>
    <row r="20" spans="1:5" ht="165.75" customHeight="1" thickBot="1">
      <c r="A20" s="1843"/>
      <c r="B20" s="1162" t="s">
        <v>773</v>
      </c>
      <c r="C20" s="1163" t="s">
        <v>774</v>
      </c>
      <c r="D20" s="1164" t="s">
        <v>775</v>
      </c>
      <c r="E20" s="1165" t="s">
        <v>776</v>
      </c>
    </row>
    <row r="21" spans="1:5" ht="12.75" customHeight="1"/>
    <row r="22" spans="1:5" ht="30.75" customHeight="1" thickBot="1">
      <c r="A22" s="1847" t="s">
        <v>777</v>
      </c>
      <c r="B22" s="1847"/>
      <c r="C22" s="1847"/>
      <c r="D22" s="1847"/>
    </row>
    <row r="23" spans="1:5" ht="251.25" customHeight="1" thickTop="1" thickBot="1">
      <c r="A23" s="1848" t="s">
        <v>778</v>
      </c>
      <c r="B23" s="1849"/>
      <c r="C23" s="1849"/>
      <c r="D23" s="1849"/>
      <c r="E23" s="1850"/>
    </row>
    <row r="24" spans="1:5" ht="19.5" thickTop="1"/>
  </sheetData>
  <sheetProtection sheet="1" objects="1" scenarios="1" selectLockedCells="1" selectUnlockedCells="1"/>
  <mergeCells count="10">
    <mergeCell ref="A14:A17"/>
    <mergeCell ref="A19:A20"/>
    <mergeCell ref="A22:D22"/>
    <mergeCell ref="A23:E23"/>
    <mergeCell ref="A1:E2"/>
    <mergeCell ref="A3:A4"/>
    <mergeCell ref="B3:C3"/>
    <mergeCell ref="D3:E4"/>
    <mergeCell ref="A5:A8"/>
    <mergeCell ref="A10:A13"/>
  </mergeCells>
  <phoneticPr fontId="7"/>
  <printOptions horizontalCentered="1"/>
  <pageMargins left="0.19685039370078741" right="0.19685039370078741" top="0.15748031496062992" bottom="0.15748031496062992" header="0.11811023622047245" footer="0.31496062992125984"/>
  <pageSetup paperSize="9" scale="55" fitToHeight="0" orientation="landscape" cellComments="asDisplayed" r:id="rId1"/>
  <headerFooter>
    <oddHeader>&amp;R［2022.4改定版］</oddHeader>
    <oddFooter>&amp;C&amp;P</oddFooter>
  </headerFooter>
  <rowBreaks count="3" manualBreakCount="3">
    <brk id="9" max="4" man="1"/>
    <brk id="13" max="4" man="1"/>
    <brk id="17" max="4" man="1"/>
  </rowBreak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5B8136-E191-4108-A616-8EB9E1ED9182}">
  <sheetPr>
    <tabColor rgb="FF7030A0"/>
    <pageSetUpPr fitToPage="1"/>
  </sheetPr>
  <dimension ref="A1:CS186"/>
  <sheetViews>
    <sheetView showGridLines="0" view="pageBreakPreview" topLeftCell="A33" zoomScale="55" zoomScaleNormal="70" zoomScaleSheetLayoutView="55" workbookViewId="0">
      <selection activeCell="CI56" sqref="CI56"/>
    </sheetView>
  </sheetViews>
  <sheetFormatPr defaultColWidth="9" defaultRowHeight="18.75"/>
  <cols>
    <col min="1" max="12" width="2.25" style="38" customWidth="1"/>
    <col min="13" max="13" width="3.375" style="38" customWidth="1"/>
    <col min="14" max="26" width="2.25" style="38" customWidth="1"/>
    <col min="27" max="27" width="7.25" style="38" hidden="1" customWidth="1"/>
    <col min="28" max="80" width="2.25" style="38" customWidth="1"/>
    <col min="81" max="85" width="9" style="38" customWidth="1"/>
    <col min="86" max="86" width="5" style="38" hidden="1" customWidth="1"/>
    <col min="87" max="87" width="4.5" style="38" customWidth="1"/>
    <col min="88" max="88" width="23.125" style="38" customWidth="1"/>
    <col min="89" max="89" width="4" style="38" customWidth="1"/>
    <col min="90" max="90" width="18" style="38" customWidth="1"/>
    <col min="91" max="91" width="7.625" style="38" customWidth="1"/>
    <col min="92" max="92" width="5.25" style="38" customWidth="1"/>
    <col min="93" max="93" width="1.75" style="38" customWidth="1"/>
    <col min="94" max="94" width="10.125" style="38" customWidth="1"/>
    <col min="95" max="95" width="11.875" style="38" customWidth="1"/>
    <col min="96" max="96" width="7.75" style="38" customWidth="1"/>
    <col min="97" max="97" width="53.625" style="38" customWidth="1"/>
    <col min="98" max="16384" width="9" style="38"/>
  </cols>
  <sheetData>
    <row r="1" spans="1:97" ht="11.25" customHeight="1">
      <c r="A1" s="37"/>
      <c r="B1" s="2006"/>
      <c r="C1" s="2006"/>
      <c r="D1" s="2006"/>
      <c r="E1" s="2006"/>
      <c r="F1" s="2006"/>
      <c r="G1" s="2006"/>
      <c r="H1" s="2006"/>
      <c r="I1" s="2006"/>
      <c r="J1" s="2006"/>
      <c r="K1" s="2006"/>
      <c r="L1" s="2006"/>
      <c r="M1" s="2006"/>
      <c r="N1" s="2006"/>
      <c r="O1" s="2006"/>
      <c r="P1" s="2006"/>
      <c r="Q1" s="2006"/>
      <c r="R1" s="2006"/>
      <c r="S1" s="2006"/>
      <c r="T1" s="2006"/>
      <c r="U1" s="2006"/>
      <c r="V1" s="2006"/>
      <c r="W1" s="2006"/>
      <c r="X1" s="2006"/>
      <c r="Y1" s="2006"/>
      <c r="Z1" s="2006"/>
      <c r="AA1" s="2006"/>
      <c r="AB1" s="2006"/>
      <c r="AC1" s="2006"/>
      <c r="AD1" s="2006"/>
      <c r="AE1" s="2006"/>
      <c r="AF1" s="2006"/>
      <c r="AG1" s="2006"/>
      <c r="AH1" s="2006"/>
      <c r="AI1" s="2006"/>
      <c r="AJ1" s="2006"/>
      <c r="AK1" s="2006"/>
      <c r="AL1" s="2006"/>
      <c r="AM1" s="2006"/>
      <c r="AN1" s="2006"/>
      <c r="AO1" s="2006"/>
      <c r="AP1" s="2006"/>
      <c r="AQ1" s="2006"/>
      <c r="AR1" s="2006"/>
      <c r="AS1" s="2006"/>
      <c r="AT1" s="2006"/>
      <c r="AU1" s="2006"/>
      <c r="AV1" s="2006"/>
      <c r="AW1" s="2006"/>
      <c r="AX1" s="2006"/>
      <c r="AY1" s="2006"/>
      <c r="AZ1" s="2006"/>
      <c r="BA1" s="2006"/>
      <c r="BB1" s="2006"/>
      <c r="BC1" s="2006"/>
      <c r="BD1" s="2006"/>
      <c r="BE1" s="2006"/>
      <c r="BF1" s="2006"/>
      <c r="BG1" s="2006"/>
      <c r="BH1" s="2006"/>
      <c r="BI1" s="2006"/>
      <c r="BJ1" s="2006"/>
      <c r="BK1" s="2006"/>
      <c r="BL1" s="2006"/>
      <c r="BM1" s="2006"/>
      <c r="BN1" s="2006"/>
      <c r="BO1" s="2006"/>
      <c r="BP1" s="2006"/>
      <c r="BQ1" s="2006"/>
      <c r="BR1" s="2006"/>
      <c r="BS1" s="2006"/>
      <c r="BT1" s="2006"/>
      <c r="BU1" s="2006"/>
      <c r="BV1" s="2006"/>
      <c r="BW1" s="2006"/>
      <c r="BX1" s="2006"/>
      <c r="BY1" s="2006"/>
      <c r="BZ1" s="2006"/>
      <c r="CA1" s="2006"/>
      <c r="CB1" s="2006"/>
      <c r="CS1" s="1167" t="str">
        <f>IF(入力シート!I4="","",入力シート!I4)</f>
        <v/>
      </c>
    </row>
    <row r="2" spans="1:97" ht="33" customHeight="1">
      <c r="A2" s="1982" t="s">
        <v>474</v>
      </c>
      <c r="B2" s="1982"/>
      <c r="C2" s="1982"/>
      <c r="D2" s="1982"/>
      <c r="E2" s="1982"/>
      <c r="F2" s="1982"/>
      <c r="G2" s="1982"/>
      <c r="H2" s="1982"/>
      <c r="I2" s="1982"/>
      <c r="J2" s="1982"/>
      <c r="K2" s="1982"/>
      <c r="L2" s="1982"/>
      <c r="M2" s="1982"/>
      <c r="N2" s="1982"/>
      <c r="O2" s="1982"/>
      <c r="P2" s="1982"/>
      <c r="Q2" s="1982"/>
      <c r="R2" s="1982"/>
      <c r="S2" s="1982"/>
      <c r="T2" s="1982"/>
      <c r="U2" s="1982"/>
      <c r="V2" s="1982"/>
      <c r="W2" s="1982"/>
      <c r="X2" s="1982"/>
      <c r="Y2" s="1982"/>
      <c r="Z2" s="1982"/>
      <c r="AA2" s="40"/>
      <c r="AB2" s="40"/>
      <c r="AC2" s="339"/>
      <c r="AD2" s="340"/>
      <c r="AE2" s="340"/>
      <c r="AF2" s="340"/>
      <c r="AG2" s="340"/>
      <c r="AH2" s="340"/>
      <c r="AI2" s="340"/>
      <c r="AJ2" s="340"/>
      <c r="AK2" s="340"/>
      <c r="AL2" s="340"/>
      <c r="AM2" s="340"/>
      <c r="AN2" s="340"/>
      <c r="AO2" s="335"/>
      <c r="AP2" s="336"/>
      <c r="AQ2" s="336"/>
      <c r="AR2" s="336"/>
      <c r="AS2" s="336"/>
      <c r="AT2" s="336"/>
      <c r="AU2" s="336"/>
      <c r="AV2" s="336"/>
      <c r="AW2" s="336"/>
      <c r="AX2" s="336"/>
      <c r="AY2" s="336"/>
      <c r="AZ2" s="336"/>
      <c r="BA2" s="336"/>
      <c r="BB2" s="336"/>
      <c r="BC2" s="336"/>
      <c r="BD2" s="336"/>
      <c r="BE2" s="336"/>
      <c r="BF2" s="336"/>
      <c r="BG2" s="336"/>
      <c r="BH2" s="336"/>
      <c r="BI2" s="336"/>
      <c r="BJ2" s="336"/>
      <c r="BK2" s="336"/>
      <c r="BL2" s="336"/>
      <c r="BM2" s="336"/>
      <c r="BN2" s="336"/>
      <c r="BO2" s="336"/>
      <c r="BP2" s="336"/>
      <c r="BQ2" s="336"/>
      <c r="BR2" s="336"/>
      <c r="BS2" s="336"/>
      <c r="BT2" s="336"/>
      <c r="BU2" s="336"/>
      <c r="BV2" s="336"/>
      <c r="BW2" s="336"/>
      <c r="BX2" s="336"/>
      <c r="BY2" s="336"/>
      <c r="BZ2" s="336"/>
      <c r="CA2" s="336"/>
      <c r="CB2" s="336"/>
      <c r="CC2" s="336"/>
      <c r="CD2" s="336"/>
      <c r="CE2" s="41"/>
      <c r="CF2" s="333"/>
      <c r="CG2" s="334"/>
      <c r="CH2" s="334"/>
      <c r="CI2" s="334"/>
      <c r="CJ2" s="41"/>
      <c r="CK2" s="308"/>
      <c r="CL2" s="41"/>
      <c r="CM2" s="41"/>
      <c r="CN2" s="41"/>
      <c r="CO2" s="41"/>
      <c r="CP2" s="41"/>
      <c r="CQ2" s="41"/>
      <c r="CR2" s="41"/>
    </row>
    <row r="3" spans="1:97" ht="33" customHeight="1">
      <c r="A3" s="2007" t="s">
        <v>475</v>
      </c>
      <c r="B3" s="2007"/>
      <c r="C3" s="2007"/>
      <c r="D3" s="2007"/>
      <c r="E3" s="2007"/>
      <c r="F3" s="2007"/>
      <c r="G3" s="2007"/>
      <c r="H3" s="2007"/>
      <c r="I3" s="2007"/>
      <c r="J3" s="2007"/>
      <c r="K3" s="2007"/>
      <c r="L3" s="2007"/>
      <c r="M3" s="2007"/>
      <c r="N3" s="2007"/>
      <c r="O3" s="2007"/>
      <c r="P3" s="2007"/>
      <c r="Q3" s="2007"/>
      <c r="R3" s="2007"/>
      <c r="S3" s="2007"/>
      <c r="T3" s="2007"/>
      <c r="U3" s="2007"/>
      <c r="V3" s="2007"/>
      <c r="W3" s="2007"/>
      <c r="X3" s="2007"/>
      <c r="Y3" s="2007"/>
      <c r="Z3" s="2007"/>
      <c r="AA3" s="37"/>
      <c r="AB3" s="37"/>
      <c r="AC3" s="340"/>
      <c r="AD3" s="340"/>
      <c r="AE3" s="340"/>
      <c r="AF3" s="340"/>
      <c r="AG3" s="340"/>
      <c r="AH3" s="340"/>
      <c r="AI3" s="340"/>
      <c r="AJ3" s="340"/>
      <c r="AK3" s="340"/>
      <c r="AL3" s="340"/>
      <c r="AM3" s="340"/>
      <c r="AN3" s="340"/>
      <c r="AO3" s="336"/>
      <c r="AP3" s="336"/>
      <c r="AQ3" s="336"/>
      <c r="AR3" s="336"/>
      <c r="AS3" s="336"/>
      <c r="AT3" s="336"/>
      <c r="AU3" s="336"/>
      <c r="AV3" s="336"/>
      <c r="AW3" s="336"/>
      <c r="AX3" s="336"/>
      <c r="AY3" s="336"/>
      <c r="AZ3" s="336"/>
      <c r="BA3" s="336"/>
      <c r="BB3" s="336"/>
      <c r="BC3" s="336"/>
      <c r="BD3" s="336"/>
      <c r="BE3" s="336"/>
      <c r="BF3" s="336"/>
      <c r="BG3" s="336"/>
      <c r="BH3" s="336"/>
      <c r="BI3" s="336"/>
      <c r="BJ3" s="336"/>
      <c r="BK3" s="336"/>
      <c r="BL3" s="336"/>
      <c r="BM3" s="336"/>
      <c r="BN3" s="336"/>
      <c r="BO3" s="336"/>
      <c r="BP3" s="336"/>
      <c r="BQ3" s="336"/>
      <c r="BR3" s="336"/>
      <c r="BS3" s="336"/>
      <c r="BT3" s="336"/>
      <c r="BU3" s="336"/>
      <c r="BV3" s="336"/>
      <c r="BW3" s="336"/>
      <c r="BX3" s="336"/>
      <c r="BY3" s="336"/>
      <c r="BZ3" s="336"/>
      <c r="CA3" s="336"/>
      <c r="CB3" s="336"/>
      <c r="CC3" s="336"/>
      <c r="CD3" s="336"/>
      <c r="CE3" s="41"/>
      <c r="CF3" s="333"/>
      <c r="CG3" s="334"/>
      <c r="CH3" s="334"/>
      <c r="CI3" s="334"/>
      <c r="CJ3" s="337"/>
      <c r="CK3" s="308"/>
      <c r="CL3" s="41"/>
      <c r="CM3" s="41"/>
      <c r="CN3" s="41"/>
      <c r="CO3" s="41"/>
      <c r="CP3" s="41"/>
      <c r="CQ3" s="41"/>
      <c r="CR3" s="41"/>
    </row>
    <row r="4" spans="1:97" ht="7.5" customHeight="1">
      <c r="A4" s="305"/>
      <c r="B4" s="305"/>
      <c r="C4" s="305"/>
      <c r="D4" s="305"/>
      <c r="E4" s="305"/>
      <c r="F4" s="305"/>
      <c r="G4" s="305"/>
      <c r="H4" s="305"/>
      <c r="I4" s="305"/>
      <c r="J4" s="305"/>
      <c r="K4" s="305"/>
      <c r="L4" s="305"/>
      <c r="M4" s="305"/>
      <c r="N4" s="305"/>
      <c r="O4" s="305"/>
      <c r="P4" s="305"/>
      <c r="Q4" s="305"/>
      <c r="R4" s="305"/>
      <c r="S4" s="305"/>
      <c r="T4" s="305"/>
      <c r="U4" s="305"/>
      <c r="V4" s="305"/>
      <c r="W4" s="305"/>
      <c r="X4" s="305"/>
      <c r="Y4" s="305"/>
      <c r="Z4" s="305"/>
      <c r="AA4" s="37"/>
      <c r="AB4" s="37"/>
      <c r="AC4" s="341"/>
      <c r="AD4" s="341"/>
      <c r="AE4" s="341"/>
      <c r="AF4" s="341"/>
      <c r="AG4" s="341"/>
      <c r="AH4" s="341"/>
      <c r="AI4" s="341"/>
      <c r="AJ4" s="341"/>
      <c r="AK4" s="341"/>
      <c r="AL4" s="341"/>
      <c r="AM4" s="341"/>
      <c r="AN4" s="341"/>
      <c r="AO4" s="336"/>
      <c r="AP4" s="338"/>
      <c r="AQ4" s="338"/>
      <c r="AR4" s="338"/>
      <c r="AS4" s="338"/>
      <c r="AT4" s="338"/>
      <c r="AU4" s="338"/>
      <c r="AV4" s="338"/>
      <c r="AW4" s="338"/>
      <c r="AX4" s="338"/>
      <c r="AY4" s="338"/>
      <c r="AZ4" s="338"/>
      <c r="BA4" s="338"/>
      <c r="BB4" s="338"/>
      <c r="BC4" s="338"/>
      <c r="BD4" s="338"/>
      <c r="BE4" s="338"/>
      <c r="BF4" s="338"/>
      <c r="BG4" s="338"/>
      <c r="BH4" s="338"/>
      <c r="BI4" s="338"/>
      <c r="BJ4" s="338"/>
      <c r="BK4" s="338"/>
      <c r="BL4" s="338"/>
      <c r="BM4" s="338"/>
      <c r="BN4" s="338"/>
      <c r="BO4" s="338"/>
      <c r="BP4" s="338"/>
      <c r="BQ4" s="338"/>
      <c r="BR4" s="338"/>
      <c r="BS4" s="338"/>
      <c r="BT4" s="338"/>
      <c r="BU4" s="338"/>
      <c r="BV4" s="338"/>
      <c r="BW4" s="338"/>
      <c r="BX4" s="338"/>
      <c r="BY4" s="338"/>
      <c r="BZ4" s="338"/>
      <c r="CA4" s="338"/>
      <c r="CB4" s="338"/>
      <c r="CC4" s="338"/>
      <c r="CD4" s="338"/>
      <c r="CE4" s="41"/>
      <c r="CF4" s="41"/>
      <c r="CG4" s="41"/>
      <c r="CH4" s="41"/>
      <c r="CI4" s="41"/>
      <c r="CJ4" s="41"/>
      <c r="CK4" s="41"/>
      <c r="CL4" s="41"/>
      <c r="CM4" s="41"/>
      <c r="CN4" s="41"/>
      <c r="CO4" s="41"/>
      <c r="CP4" s="41"/>
      <c r="CQ4" s="41"/>
      <c r="CR4" s="41"/>
    </row>
    <row r="5" spans="1:97" ht="33" customHeight="1">
      <c r="A5" s="305"/>
      <c r="B5" s="305"/>
      <c r="C5" s="305"/>
      <c r="D5" s="305"/>
      <c r="E5" s="2008" t="s">
        <v>476</v>
      </c>
      <c r="F5" s="1631"/>
      <c r="G5" s="1631"/>
      <c r="H5" s="1631"/>
      <c r="I5" s="1631"/>
      <c r="J5" s="1631"/>
      <c r="K5" s="1631"/>
      <c r="L5" s="1631"/>
      <c r="M5" s="1631"/>
      <c r="N5" s="1631"/>
      <c r="O5" s="1631"/>
      <c r="P5" s="1631"/>
      <c r="Q5" s="1631"/>
      <c r="R5" s="1631"/>
      <c r="S5" s="1631"/>
      <c r="T5" s="1631"/>
      <c r="U5" s="1631"/>
      <c r="V5" s="305"/>
      <c r="W5" s="305"/>
      <c r="X5" s="305"/>
      <c r="Y5" s="305"/>
      <c r="Z5" s="305"/>
      <c r="AA5" s="37"/>
      <c r="AB5" s="37"/>
      <c r="AC5" s="342"/>
      <c r="AD5" s="342"/>
      <c r="AE5" s="342"/>
      <c r="AF5" s="342"/>
      <c r="AG5" s="342"/>
      <c r="AH5" s="342"/>
      <c r="AI5" s="342"/>
      <c r="AJ5" s="342"/>
      <c r="AK5" s="342"/>
      <c r="AL5" s="342"/>
      <c r="AM5" s="342"/>
      <c r="AN5" s="342"/>
      <c r="AO5" s="338"/>
      <c r="AP5" s="338"/>
      <c r="AQ5" s="338"/>
      <c r="AR5" s="338"/>
      <c r="AS5" s="338"/>
      <c r="AT5" s="338"/>
      <c r="AU5" s="338"/>
      <c r="AV5" s="338"/>
      <c r="AW5" s="338"/>
      <c r="AX5" s="338"/>
      <c r="AY5" s="338"/>
      <c r="AZ5" s="338"/>
      <c r="BA5" s="338"/>
      <c r="BB5" s="338"/>
      <c r="BC5" s="338"/>
      <c r="BD5" s="338"/>
      <c r="BE5" s="338"/>
      <c r="BF5" s="338"/>
      <c r="BG5" s="338"/>
      <c r="BH5" s="338"/>
      <c r="BI5" s="338"/>
      <c r="BJ5" s="338"/>
      <c r="BK5" s="338"/>
      <c r="BL5" s="338"/>
      <c r="BM5" s="338"/>
      <c r="BN5" s="338"/>
      <c r="BO5" s="338"/>
      <c r="BP5" s="338"/>
      <c r="BQ5" s="338"/>
      <c r="BR5" s="338"/>
      <c r="BS5" s="338"/>
      <c r="BT5" s="338"/>
      <c r="BU5" s="338"/>
      <c r="BV5" s="338"/>
      <c r="BW5" s="338"/>
      <c r="BX5" s="338"/>
      <c r="BY5" s="338"/>
      <c r="BZ5" s="338"/>
      <c r="CA5" s="338"/>
      <c r="CB5" s="338"/>
      <c r="CC5" s="338"/>
      <c r="CD5" s="338"/>
      <c r="CE5" s="41"/>
      <c r="CF5" s="41"/>
      <c r="CG5" s="41"/>
      <c r="CH5" s="41"/>
      <c r="CI5" s="41"/>
      <c r="CJ5" s="41"/>
      <c r="CK5" s="41"/>
      <c r="CL5" s="41"/>
      <c r="CM5" s="41"/>
      <c r="CN5" s="41"/>
      <c r="CO5" s="41"/>
      <c r="CP5" s="41"/>
      <c r="CQ5" s="41"/>
      <c r="CR5" s="41"/>
    </row>
    <row r="6" spans="1:97" ht="33" customHeight="1">
      <c r="A6" s="37"/>
      <c r="B6" s="37"/>
      <c r="C6" s="42"/>
      <c r="D6" s="37"/>
      <c r="E6" s="1631"/>
      <c r="F6" s="1631"/>
      <c r="G6" s="1631"/>
      <c r="H6" s="1631"/>
      <c r="I6" s="1631"/>
      <c r="J6" s="1631"/>
      <c r="K6" s="1631"/>
      <c r="L6" s="1631"/>
      <c r="M6" s="1631"/>
      <c r="N6" s="1631"/>
      <c r="O6" s="1631"/>
      <c r="P6" s="1631"/>
      <c r="Q6" s="1631"/>
      <c r="R6" s="1631"/>
      <c r="S6" s="1631"/>
      <c r="T6" s="1631"/>
      <c r="U6" s="1631"/>
      <c r="X6" s="41"/>
      <c r="Y6" s="41"/>
      <c r="Z6" s="41"/>
      <c r="AA6" s="41"/>
      <c r="AB6" s="41"/>
      <c r="AC6" s="342"/>
      <c r="AD6" s="342"/>
      <c r="AE6" s="342"/>
      <c r="AF6" s="342"/>
      <c r="AG6" s="342"/>
      <c r="AH6" s="342"/>
      <c r="AI6" s="342"/>
      <c r="AJ6" s="342"/>
      <c r="AK6" s="342"/>
      <c r="AL6" s="342"/>
      <c r="AM6" s="342"/>
      <c r="AN6" s="342"/>
      <c r="AO6" s="338"/>
      <c r="AP6" s="338"/>
      <c r="AQ6" s="338"/>
      <c r="AR6" s="338"/>
      <c r="AS6" s="338"/>
      <c r="AT6" s="338"/>
      <c r="AU6" s="338"/>
      <c r="AV6" s="338"/>
      <c r="AW6" s="338"/>
      <c r="AX6" s="338"/>
      <c r="AY6" s="338"/>
      <c r="AZ6" s="338"/>
      <c r="BA6" s="338"/>
      <c r="BB6" s="338"/>
      <c r="BC6" s="338"/>
      <c r="BD6" s="338"/>
      <c r="BE6" s="338"/>
      <c r="BF6" s="338"/>
      <c r="BG6" s="338"/>
      <c r="BH6" s="338"/>
      <c r="BI6" s="338"/>
      <c r="BJ6" s="338"/>
      <c r="BK6" s="338"/>
      <c r="BL6" s="338"/>
      <c r="BM6" s="338"/>
      <c r="BN6" s="338"/>
      <c r="BO6" s="338"/>
      <c r="BP6" s="338"/>
      <c r="BQ6" s="338"/>
      <c r="BR6" s="338"/>
      <c r="BS6" s="338"/>
      <c r="BT6" s="338"/>
      <c r="BU6" s="338"/>
      <c r="BV6" s="338"/>
      <c r="BW6" s="338"/>
      <c r="BX6" s="338"/>
      <c r="BY6" s="338"/>
      <c r="BZ6" s="338"/>
      <c r="CA6" s="338"/>
      <c r="CB6" s="338"/>
      <c r="CC6" s="338"/>
      <c r="CD6" s="338"/>
    </row>
    <row r="7" spans="1:97" ht="13.5" customHeight="1" thickBot="1">
      <c r="A7" s="37"/>
      <c r="B7" s="37"/>
      <c r="C7" s="42"/>
      <c r="D7" s="37"/>
      <c r="E7" s="1973"/>
      <c r="F7" s="1973"/>
      <c r="G7" s="1973"/>
      <c r="H7" s="1973"/>
      <c r="I7" s="1973"/>
      <c r="J7" s="1973"/>
      <c r="K7" s="1973"/>
      <c r="L7" s="1973"/>
      <c r="M7" s="1973"/>
      <c r="N7" s="1973"/>
      <c r="O7" s="1973"/>
      <c r="P7" s="1973"/>
      <c r="Q7" s="1973"/>
      <c r="R7" s="1973"/>
      <c r="S7" s="1973"/>
      <c r="T7" s="1973"/>
      <c r="U7" s="1973"/>
      <c r="V7" s="1974"/>
      <c r="W7" s="1974"/>
      <c r="X7" s="1974"/>
      <c r="Y7" s="1974"/>
      <c r="Z7" s="1974"/>
      <c r="AA7" s="1974"/>
      <c r="AB7" s="1974"/>
      <c r="AC7" s="1974"/>
      <c r="AD7" s="1974"/>
      <c r="AE7" s="1974"/>
      <c r="AF7" s="1974"/>
      <c r="AG7" s="1974"/>
      <c r="AH7" s="1974"/>
      <c r="AI7" s="1974"/>
      <c r="AJ7" s="1974"/>
      <c r="AK7" s="1974"/>
      <c r="AL7" s="1974"/>
      <c r="AM7" s="1974"/>
      <c r="AN7" s="1974"/>
      <c r="AO7" s="1974"/>
      <c r="AP7" s="1974"/>
      <c r="AQ7" s="1974"/>
      <c r="AR7" s="1974"/>
      <c r="AS7" s="1974"/>
      <c r="AT7" s="1974"/>
      <c r="AU7" s="1974"/>
      <c r="AV7" s="1974"/>
      <c r="AW7" s="1974"/>
      <c r="AX7" s="1974"/>
      <c r="AY7" s="1974"/>
      <c r="AZ7" s="1974"/>
      <c r="BA7" s="1974"/>
      <c r="BB7" s="1974"/>
      <c r="BC7" s="1974"/>
      <c r="BD7" s="1974"/>
      <c r="BE7" s="1974"/>
      <c r="BF7" s="1974"/>
      <c r="BG7" s="1974"/>
      <c r="BH7" s="1974"/>
      <c r="BI7" s="1974"/>
      <c r="BJ7" s="1974"/>
      <c r="BK7" s="1974"/>
      <c r="BL7" s="1974"/>
      <c r="BM7" s="1974"/>
      <c r="BN7" s="1974"/>
      <c r="BO7" s="1974"/>
      <c r="BP7" s="1974"/>
      <c r="BQ7" s="1974"/>
      <c r="BR7" s="1974"/>
      <c r="BS7" s="1974"/>
      <c r="BT7" s="1974"/>
      <c r="BU7" s="1974"/>
      <c r="BV7" s="1974"/>
      <c r="BW7" s="1974"/>
      <c r="BX7" s="1974"/>
      <c r="BY7" s="1974"/>
      <c r="BZ7" s="1974"/>
      <c r="CA7" s="1974"/>
      <c r="CB7" s="1974"/>
      <c r="CE7" s="1972"/>
      <c r="CF7" s="1972"/>
      <c r="CG7" s="1972"/>
      <c r="CH7" s="1972"/>
      <c r="CI7" s="1972"/>
      <c r="CJ7" s="1972"/>
      <c r="CK7" s="1972"/>
      <c r="CL7" s="1972"/>
      <c r="CM7" s="1972"/>
      <c r="CN7" s="1972"/>
      <c r="CO7" s="1972"/>
      <c r="CP7" s="1972"/>
      <c r="CQ7" s="1972"/>
      <c r="CR7" s="1972"/>
      <c r="CS7" s="1972"/>
    </row>
    <row r="8" spans="1:97" ht="40.5" hidden="1" customHeight="1">
      <c r="A8" s="37"/>
      <c r="B8" s="37"/>
      <c r="C8" s="37"/>
      <c r="D8" s="37"/>
      <c r="E8" s="1973"/>
      <c r="F8" s="1973"/>
      <c r="G8" s="1973"/>
      <c r="H8" s="1973"/>
      <c r="I8" s="1973"/>
      <c r="J8" s="1973"/>
      <c r="K8" s="1973"/>
      <c r="L8" s="1973"/>
      <c r="M8" s="1973"/>
      <c r="N8" s="1973"/>
      <c r="O8" s="1973"/>
      <c r="P8" s="1973"/>
      <c r="Q8" s="1973"/>
      <c r="R8" s="1973"/>
      <c r="S8" s="1973"/>
      <c r="T8" s="1973"/>
      <c r="U8" s="1973"/>
      <c r="V8" s="1974"/>
      <c r="W8" s="1974"/>
      <c r="X8" s="1974"/>
      <c r="Y8" s="1974"/>
      <c r="Z8" s="1974"/>
      <c r="AA8" s="1974"/>
      <c r="AB8" s="1974"/>
      <c r="AC8" s="1974"/>
      <c r="AD8" s="1974"/>
      <c r="AE8" s="1974"/>
      <c r="AF8" s="1974"/>
      <c r="AG8" s="1974"/>
      <c r="AH8" s="1974"/>
      <c r="AI8" s="1974"/>
      <c r="AJ8" s="1974"/>
      <c r="AK8" s="1974"/>
      <c r="AL8" s="1974"/>
      <c r="AM8" s="1974"/>
      <c r="AN8" s="1974"/>
      <c r="AO8" s="1974"/>
      <c r="AP8" s="1974"/>
      <c r="AQ8" s="1974"/>
      <c r="AR8" s="1974"/>
      <c r="AS8" s="1974"/>
      <c r="AT8" s="1974"/>
      <c r="AU8" s="1974"/>
      <c r="AV8" s="1974"/>
      <c r="AW8" s="1974"/>
      <c r="AX8" s="1974"/>
      <c r="AY8" s="1974"/>
      <c r="AZ8" s="1974"/>
      <c r="BA8" s="1974"/>
      <c r="BB8" s="1974"/>
      <c r="BC8" s="1974"/>
      <c r="BD8" s="1974"/>
      <c r="BE8" s="1974"/>
      <c r="BF8" s="1974"/>
      <c r="BG8" s="1974"/>
      <c r="BH8" s="1974"/>
      <c r="BI8" s="1974"/>
      <c r="BJ8" s="1974"/>
      <c r="BK8" s="1974"/>
      <c r="BL8" s="1974"/>
      <c r="BM8" s="1974"/>
      <c r="BN8" s="1974"/>
      <c r="BO8" s="1974"/>
      <c r="BP8" s="1974"/>
      <c r="BQ8" s="1974"/>
      <c r="BR8" s="1974"/>
      <c r="BS8" s="1974"/>
      <c r="BT8" s="1974"/>
      <c r="BU8" s="1974"/>
      <c r="BV8" s="1974"/>
      <c r="BW8" s="1974"/>
      <c r="BX8" s="1974"/>
      <c r="BY8" s="1974"/>
      <c r="BZ8" s="1974"/>
      <c r="CA8" s="1974"/>
      <c r="CB8" s="1974"/>
      <c r="CE8" s="1972"/>
      <c r="CF8" s="1972"/>
      <c r="CG8" s="1972"/>
      <c r="CH8" s="1972"/>
      <c r="CI8" s="1972"/>
      <c r="CJ8" s="1972"/>
      <c r="CK8" s="1972"/>
      <c r="CL8" s="1972"/>
      <c r="CM8" s="1972"/>
      <c r="CN8" s="1972"/>
      <c r="CO8" s="1972"/>
      <c r="CP8" s="1972"/>
      <c r="CQ8" s="1972"/>
      <c r="CR8" s="1972"/>
      <c r="CS8" s="1972"/>
    </row>
    <row r="9" spans="1:97" ht="40.5" hidden="1" customHeight="1">
      <c r="A9" s="37"/>
      <c r="B9" s="37"/>
      <c r="C9" s="37"/>
      <c r="D9" s="37"/>
      <c r="E9" s="1975"/>
      <c r="F9" s="1975"/>
      <c r="G9" s="1975"/>
      <c r="H9" s="1975"/>
      <c r="I9" s="1975"/>
      <c r="J9" s="1975"/>
      <c r="K9" s="1975"/>
      <c r="L9" s="1975"/>
      <c r="M9" s="1975"/>
      <c r="N9" s="1975"/>
      <c r="O9" s="1975"/>
      <c r="P9" s="1975"/>
      <c r="Q9" s="1975"/>
      <c r="R9" s="1975"/>
      <c r="S9" s="1975"/>
      <c r="T9" s="1975"/>
      <c r="U9" s="1975"/>
      <c r="V9" s="1974"/>
      <c r="W9" s="1974"/>
      <c r="X9" s="1974"/>
      <c r="Y9" s="1974"/>
      <c r="Z9" s="1974"/>
      <c r="AA9" s="1974"/>
      <c r="AB9" s="1974"/>
      <c r="AC9" s="1974"/>
      <c r="AD9" s="1974"/>
      <c r="AE9" s="1974"/>
      <c r="AF9" s="1974"/>
      <c r="AG9" s="1974"/>
      <c r="AH9" s="1974"/>
      <c r="AI9" s="1974"/>
      <c r="AJ9" s="1974"/>
      <c r="AK9" s="1974"/>
      <c r="AL9" s="1974"/>
      <c r="AM9" s="1974"/>
      <c r="AN9" s="1974"/>
      <c r="AO9" s="1974"/>
      <c r="AP9" s="1974"/>
      <c r="AQ9" s="1974"/>
      <c r="AR9" s="1974"/>
      <c r="AS9" s="1974"/>
      <c r="AT9" s="1974"/>
      <c r="AU9" s="1974"/>
      <c r="AV9" s="1974"/>
      <c r="AW9" s="1974"/>
      <c r="AX9" s="1974"/>
      <c r="AY9" s="1974"/>
      <c r="AZ9" s="1974"/>
      <c r="BA9" s="1974"/>
      <c r="BB9" s="1974"/>
      <c r="BC9" s="1974"/>
      <c r="BD9" s="1974"/>
      <c r="BE9" s="1974"/>
      <c r="BF9" s="1974"/>
      <c r="BG9" s="1974"/>
      <c r="BH9" s="1974"/>
      <c r="BI9" s="1974"/>
      <c r="BJ9" s="1974"/>
      <c r="BK9" s="1974"/>
      <c r="BL9" s="1974"/>
      <c r="BM9" s="1974"/>
      <c r="BN9" s="1974"/>
      <c r="BO9" s="1974"/>
      <c r="BP9" s="1974"/>
      <c r="BQ9" s="1974"/>
      <c r="BR9" s="1974"/>
      <c r="BS9" s="1974"/>
      <c r="BT9" s="1974"/>
      <c r="BU9" s="1974"/>
      <c r="BV9" s="1974"/>
      <c r="BW9" s="1974"/>
      <c r="BX9" s="1974"/>
      <c r="BY9" s="1974"/>
      <c r="BZ9" s="1974"/>
      <c r="CA9" s="1974"/>
      <c r="CB9" s="1974"/>
      <c r="CE9" s="1972"/>
      <c r="CF9" s="1972"/>
      <c r="CG9" s="1972"/>
      <c r="CH9" s="1972"/>
      <c r="CI9" s="1972"/>
      <c r="CJ9" s="1972"/>
      <c r="CK9" s="1972"/>
      <c r="CL9" s="1972"/>
      <c r="CM9" s="1972"/>
      <c r="CN9" s="1972"/>
      <c r="CO9" s="1972"/>
      <c r="CP9" s="1972"/>
      <c r="CQ9" s="1972"/>
      <c r="CR9" s="1972"/>
      <c r="CS9" s="1972"/>
    </row>
    <row r="10" spans="1:97" ht="87.6" hidden="1" customHeight="1" thickBot="1">
      <c r="A10" s="304"/>
      <c r="B10" s="304"/>
      <c r="C10" s="304"/>
      <c r="D10" s="304"/>
      <c r="E10" s="304"/>
      <c r="F10" s="304"/>
      <c r="G10" s="304"/>
      <c r="H10" s="304"/>
      <c r="I10" s="304"/>
      <c r="J10" s="304"/>
      <c r="K10" s="304"/>
      <c r="L10" s="304"/>
      <c r="M10" s="304"/>
      <c r="N10" s="304"/>
      <c r="O10" s="304"/>
      <c r="P10" s="304"/>
      <c r="Q10" s="304"/>
      <c r="R10" s="304"/>
      <c r="S10" s="304"/>
      <c r="T10" s="304"/>
      <c r="U10" s="304"/>
      <c r="V10" s="304"/>
      <c r="W10" s="304"/>
      <c r="X10" s="304"/>
      <c r="Y10" s="304"/>
      <c r="Z10" s="304"/>
      <c r="AA10" s="44"/>
      <c r="AB10" s="44"/>
      <c r="AC10" s="44"/>
      <c r="AD10" s="44"/>
      <c r="AE10" s="44"/>
      <c r="AF10" s="44"/>
      <c r="AG10" s="44"/>
      <c r="AH10" s="44"/>
      <c r="AI10" s="44"/>
      <c r="AJ10" s="44"/>
      <c r="AK10" s="44"/>
      <c r="AL10" s="44"/>
      <c r="AM10" s="44"/>
      <c r="AN10" s="44"/>
      <c r="AO10" s="44"/>
      <c r="AP10" s="44"/>
      <c r="AQ10" s="44"/>
      <c r="AR10" s="44"/>
      <c r="AS10" s="44"/>
      <c r="AT10" s="44"/>
      <c r="AU10" s="44"/>
      <c r="AV10" s="44"/>
      <c r="AW10" s="44"/>
      <c r="AX10" s="44"/>
      <c r="AY10" s="44"/>
      <c r="AZ10" s="44"/>
      <c r="BA10" s="44"/>
      <c r="BB10" s="44"/>
      <c r="BC10" s="37"/>
      <c r="BD10" s="37"/>
      <c r="BE10" s="37"/>
      <c r="BF10" s="37"/>
      <c r="BG10" s="37"/>
      <c r="BH10" s="37"/>
      <c r="BI10" s="37"/>
      <c r="BJ10" s="37"/>
      <c r="BK10" s="37"/>
      <c r="BL10" s="37"/>
      <c r="BM10" s="37"/>
      <c r="BN10" s="37"/>
      <c r="BO10" s="37"/>
      <c r="BP10" s="37"/>
      <c r="BQ10" s="37"/>
      <c r="BR10" s="37"/>
      <c r="BS10" s="37"/>
      <c r="BT10" s="37"/>
      <c r="BU10" s="37"/>
      <c r="BV10" s="37"/>
      <c r="BW10" s="37"/>
      <c r="BX10" s="37"/>
      <c r="BY10" s="37"/>
      <c r="BZ10" s="37"/>
      <c r="CA10" s="37"/>
      <c r="CB10" s="37"/>
      <c r="CE10" s="43"/>
      <c r="CF10" s="43"/>
      <c r="CG10" s="43"/>
      <c r="CH10" s="43"/>
      <c r="CI10" s="43"/>
      <c r="CJ10" s="43"/>
      <c r="CK10" s="43"/>
      <c r="CL10" s="43"/>
      <c r="CM10" s="43"/>
      <c r="CN10" s="43"/>
      <c r="CO10" s="43"/>
      <c r="CP10" s="43"/>
      <c r="CQ10" s="43"/>
      <c r="CR10" s="43"/>
      <c r="CS10" s="43"/>
    </row>
    <row r="11" spans="1:97" ht="45.6" customHeight="1" thickBot="1">
      <c r="A11" s="37"/>
      <c r="B11" s="37"/>
      <c r="C11" s="37"/>
      <c r="D11" s="37"/>
      <c r="E11" s="37"/>
      <c r="F11" s="37"/>
      <c r="G11" s="37"/>
      <c r="H11" s="37"/>
      <c r="I11" s="37"/>
      <c r="J11" s="37"/>
      <c r="K11" s="37"/>
      <c r="L11" s="37"/>
      <c r="M11" s="37"/>
      <c r="N11" s="37"/>
      <c r="O11" s="37"/>
      <c r="P11" s="37"/>
      <c r="Q11" s="37"/>
      <c r="R11" s="1902" t="e">
        <f>入力シート!AZ21</f>
        <v>#VALUE!</v>
      </c>
      <c r="S11" s="1903"/>
      <c r="T11" s="1903"/>
      <c r="U11" s="1903"/>
      <c r="V11" s="1903"/>
      <c r="W11" s="1903"/>
      <c r="X11" s="1903"/>
      <c r="Y11" s="1903"/>
      <c r="Z11" s="1904"/>
      <c r="AA11" s="37"/>
      <c r="AB11" s="1905" t="str">
        <f>IF(入力シート!K72="☑","／９０点　認定点数７２点以上（設問④非該当のため）","／１００点　認定点数８０点以上")</f>
        <v>／１００点　認定点数８０点以上</v>
      </c>
      <c r="AC11" s="1905"/>
      <c r="AD11" s="1905"/>
      <c r="AE11" s="1905"/>
      <c r="AF11" s="1905"/>
      <c r="AG11" s="1905"/>
      <c r="AH11" s="1905"/>
      <c r="AI11" s="1905"/>
      <c r="AJ11" s="1905"/>
      <c r="AK11" s="1905"/>
      <c r="AL11" s="1905"/>
      <c r="AM11" s="1905"/>
      <c r="AN11" s="1905"/>
      <c r="AO11" s="1905"/>
      <c r="AP11" s="1905"/>
      <c r="AQ11" s="1905"/>
      <c r="AR11" s="1905"/>
      <c r="AS11" s="1905"/>
      <c r="AT11" s="1905"/>
      <c r="AU11" s="1905"/>
      <c r="AV11" s="1905"/>
      <c r="AW11" s="1905"/>
      <c r="AX11" s="1905"/>
      <c r="AY11" s="1905"/>
      <c r="AZ11" s="1905"/>
      <c r="BA11" s="1905"/>
      <c r="BB11" s="1905"/>
      <c r="BC11" s="1905"/>
      <c r="BD11" s="1905"/>
      <c r="BE11" s="1905"/>
      <c r="BF11" s="1905"/>
      <c r="BG11" s="1905"/>
      <c r="BH11" s="1905"/>
      <c r="BI11" s="1905"/>
      <c r="BJ11" s="1905"/>
      <c r="BK11" s="1905"/>
      <c r="BL11" s="1905"/>
      <c r="BM11" s="1905"/>
      <c r="BN11" s="1905"/>
      <c r="BO11" s="1905"/>
      <c r="BP11" s="1905"/>
      <c r="BQ11" s="1905"/>
      <c r="BR11" s="1905"/>
      <c r="BS11" s="1905"/>
      <c r="BT11" s="1905"/>
      <c r="BU11" s="1905"/>
      <c r="BV11" s="1905"/>
      <c r="BW11" s="37"/>
      <c r="BX11" s="37"/>
      <c r="BY11" s="37"/>
      <c r="BZ11" s="37"/>
      <c r="CA11" s="37"/>
      <c r="CB11" s="37"/>
      <c r="CE11" s="1906" t="e">
        <f>入力シート!BB21</f>
        <v>#VALUE!</v>
      </c>
      <c r="CF11" s="1907"/>
      <c r="CG11" s="1908"/>
      <c r="CH11" s="347"/>
      <c r="CI11" s="1887" t="str">
        <f>IF(入力シート!AP72="☑","／９０点　認定点数７２点以上（設問④非該当のため）","／１００点　認定点数８０点以上")</f>
        <v>／１００点　認定点数８０点以上</v>
      </c>
      <c r="CJ11" s="1888"/>
      <c r="CK11" s="1888"/>
      <c r="CL11" s="1888"/>
      <c r="CM11" s="1888"/>
      <c r="CN11" s="1888"/>
      <c r="CO11" s="1888"/>
      <c r="CP11" s="1888"/>
      <c r="CQ11" s="1888"/>
      <c r="CR11" s="1888"/>
      <c r="CS11" s="1888"/>
    </row>
    <row r="12" spans="1:97" ht="21" customHeight="1">
      <c r="A12" s="2024" t="s">
        <v>0</v>
      </c>
      <c r="B12" s="1948"/>
      <c r="C12" s="2025"/>
      <c r="D12" s="2028" t="s">
        <v>477</v>
      </c>
      <c r="E12" s="2028"/>
      <c r="F12" s="2028"/>
      <c r="G12" s="2028"/>
      <c r="H12" s="2028"/>
      <c r="I12" s="2028"/>
      <c r="J12" s="2028"/>
      <c r="K12" s="2028"/>
      <c r="L12" s="2028"/>
      <c r="M12" s="2028"/>
      <c r="N12" s="2028"/>
      <c r="O12" s="2028"/>
      <c r="P12" s="2028"/>
      <c r="Q12" s="2029"/>
      <c r="R12" s="2032" t="s">
        <v>478</v>
      </c>
      <c r="S12" s="1944"/>
      <c r="T12" s="1945"/>
      <c r="U12" s="1943" t="s">
        <v>479</v>
      </c>
      <c r="V12" s="1944"/>
      <c r="W12" s="1945"/>
      <c r="X12" s="1944" t="s">
        <v>480</v>
      </c>
      <c r="Y12" s="1944"/>
      <c r="Z12" s="1946"/>
      <c r="AA12" s="46"/>
      <c r="AB12" s="1947" t="s">
        <v>481</v>
      </c>
      <c r="AC12" s="1948"/>
      <c r="AD12" s="1948"/>
      <c r="AE12" s="1948"/>
      <c r="AF12" s="1948"/>
      <c r="AG12" s="1948"/>
      <c r="AH12" s="1948"/>
      <c r="AI12" s="1948"/>
      <c r="AJ12" s="1948"/>
      <c r="AK12" s="1948"/>
      <c r="AL12" s="1948"/>
      <c r="AM12" s="1948"/>
      <c r="AN12" s="1948"/>
      <c r="AO12" s="1948"/>
      <c r="AP12" s="1948"/>
      <c r="AQ12" s="1948"/>
      <c r="AR12" s="1948"/>
      <c r="AS12" s="1948"/>
      <c r="AT12" s="1948"/>
      <c r="AU12" s="1948"/>
      <c r="AV12" s="1947" t="s">
        <v>482</v>
      </c>
      <c r="AW12" s="1948"/>
      <c r="AX12" s="1948"/>
      <c r="AY12" s="1948"/>
      <c r="AZ12" s="1948"/>
      <c r="BA12" s="1948"/>
      <c r="BB12" s="1948"/>
      <c r="BC12" s="1948"/>
      <c r="BD12" s="1948"/>
      <c r="BE12" s="1948"/>
      <c r="BF12" s="1948"/>
      <c r="BG12" s="1948"/>
      <c r="BH12" s="1948"/>
      <c r="BI12" s="1948"/>
      <c r="BJ12" s="1948"/>
      <c r="BK12" s="1948"/>
      <c r="BL12" s="1948"/>
      <c r="BM12" s="1948"/>
      <c r="BN12" s="1948"/>
      <c r="BO12" s="1948"/>
      <c r="BP12" s="1948"/>
      <c r="BQ12" s="1948"/>
      <c r="BR12" s="1948"/>
      <c r="BS12" s="1948"/>
      <c r="BT12" s="1948"/>
      <c r="BU12" s="1948"/>
      <c r="BV12" s="1948"/>
      <c r="BW12" s="1948"/>
      <c r="BX12" s="1948"/>
      <c r="BY12" s="1948"/>
      <c r="BZ12" s="1948"/>
      <c r="CA12" s="1948"/>
      <c r="CB12" s="2000"/>
      <c r="CC12" s="2002" t="s">
        <v>483</v>
      </c>
      <c r="CD12" s="2002"/>
      <c r="CE12" s="1996" t="s">
        <v>484</v>
      </c>
      <c r="CF12" s="1998" t="s">
        <v>485</v>
      </c>
      <c r="CG12" s="2004" t="s">
        <v>486</v>
      </c>
      <c r="CH12" s="348"/>
      <c r="CI12" s="1889" t="s">
        <v>487</v>
      </c>
      <c r="CJ12" s="1890"/>
      <c r="CK12" s="1890"/>
      <c r="CL12" s="1890"/>
      <c r="CM12" s="1890"/>
      <c r="CN12" s="1890"/>
      <c r="CO12" s="1890"/>
      <c r="CP12" s="1890"/>
      <c r="CQ12" s="1890"/>
      <c r="CR12" s="1890"/>
      <c r="CS12" s="1891"/>
    </row>
    <row r="13" spans="1:97" ht="14.25" customHeight="1" thickBot="1">
      <c r="A13" s="2026"/>
      <c r="B13" s="1950"/>
      <c r="C13" s="2027"/>
      <c r="D13" s="2030"/>
      <c r="E13" s="2030"/>
      <c r="F13" s="2030"/>
      <c r="G13" s="2030"/>
      <c r="H13" s="2030"/>
      <c r="I13" s="2030"/>
      <c r="J13" s="2030"/>
      <c r="K13" s="2030"/>
      <c r="L13" s="2030"/>
      <c r="M13" s="2030"/>
      <c r="N13" s="2030"/>
      <c r="O13" s="2030"/>
      <c r="P13" s="2030"/>
      <c r="Q13" s="2031"/>
      <c r="R13" s="1991" t="s">
        <v>1</v>
      </c>
      <c r="S13" s="1992"/>
      <c r="T13" s="1993"/>
      <c r="U13" s="1994" t="s">
        <v>1</v>
      </c>
      <c r="V13" s="1992"/>
      <c r="W13" s="1993"/>
      <c r="X13" s="1994" t="s">
        <v>1</v>
      </c>
      <c r="Y13" s="1992"/>
      <c r="Z13" s="1995"/>
      <c r="AA13" s="47"/>
      <c r="AB13" s="1949"/>
      <c r="AC13" s="1950"/>
      <c r="AD13" s="1950"/>
      <c r="AE13" s="1950"/>
      <c r="AF13" s="1950"/>
      <c r="AG13" s="1950"/>
      <c r="AH13" s="1950"/>
      <c r="AI13" s="1950"/>
      <c r="AJ13" s="1950"/>
      <c r="AK13" s="1950"/>
      <c r="AL13" s="1950"/>
      <c r="AM13" s="1950"/>
      <c r="AN13" s="1950"/>
      <c r="AO13" s="1950"/>
      <c r="AP13" s="1950"/>
      <c r="AQ13" s="1950"/>
      <c r="AR13" s="1950"/>
      <c r="AS13" s="1950"/>
      <c r="AT13" s="1950"/>
      <c r="AU13" s="1950"/>
      <c r="AV13" s="1949"/>
      <c r="AW13" s="1950"/>
      <c r="AX13" s="1950"/>
      <c r="AY13" s="1950"/>
      <c r="AZ13" s="1950"/>
      <c r="BA13" s="1950"/>
      <c r="BB13" s="1950"/>
      <c r="BC13" s="1950"/>
      <c r="BD13" s="1950"/>
      <c r="BE13" s="1950"/>
      <c r="BF13" s="1950"/>
      <c r="BG13" s="1950"/>
      <c r="BH13" s="1950"/>
      <c r="BI13" s="1950"/>
      <c r="BJ13" s="1950"/>
      <c r="BK13" s="1950"/>
      <c r="BL13" s="1950"/>
      <c r="BM13" s="1950"/>
      <c r="BN13" s="1950"/>
      <c r="BO13" s="1950"/>
      <c r="BP13" s="1950"/>
      <c r="BQ13" s="1950"/>
      <c r="BR13" s="1950"/>
      <c r="BS13" s="1950"/>
      <c r="BT13" s="1950"/>
      <c r="BU13" s="1950"/>
      <c r="BV13" s="1950"/>
      <c r="BW13" s="1950"/>
      <c r="BX13" s="1950"/>
      <c r="BY13" s="1950"/>
      <c r="BZ13" s="1950"/>
      <c r="CA13" s="1950"/>
      <c r="CB13" s="2001"/>
      <c r="CC13" s="2003"/>
      <c r="CD13" s="2003"/>
      <c r="CE13" s="1997"/>
      <c r="CF13" s="1999"/>
      <c r="CG13" s="2005"/>
      <c r="CH13" s="349"/>
      <c r="CI13" s="1892"/>
      <c r="CJ13" s="1893"/>
      <c r="CK13" s="1893"/>
      <c r="CL13" s="1893"/>
      <c r="CM13" s="1893"/>
      <c r="CN13" s="1893"/>
      <c r="CO13" s="1893"/>
      <c r="CP13" s="1893"/>
      <c r="CQ13" s="1893"/>
      <c r="CR13" s="1893"/>
      <c r="CS13" s="1894"/>
    </row>
    <row r="14" spans="1:97" ht="14.25" customHeight="1">
      <c r="A14" s="1951" t="s">
        <v>488</v>
      </c>
      <c r="B14" s="1952"/>
      <c r="C14" s="1953"/>
      <c r="D14" s="1957" t="s">
        <v>6</v>
      </c>
      <c r="E14" s="1958"/>
      <c r="F14" s="1963" t="s">
        <v>489</v>
      </c>
      <c r="G14" s="1963"/>
      <c r="H14" s="1963"/>
      <c r="I14" s="1963"/>
      <c r="J14" s="1963"/>
      <c r="K14" s="1963"/>
      <c r="L14" s="1963"/>
      <c r="M14" s="1963"/>
      <c r="N14" s="1963"/>
      <c r="O14" s="1963"/>
      <c r="P14" s="1963"/>
      <c r="Q14" s="1964"/>
      <c r="R14" s="48"/>
      <c r="S14" s="49"/>
      <c r="T14" s="50"/>
      <c r="U14" s="51"/>
      <c r="V14" s="49"/>
      <c r="W14" s="50"/>
      <c r="X14" s="51"/>
      <c r="Y14" s="49"/>
      <c r="Z14" s="52"/>
      <c r="AA14" s="53"/>
      <c r="AB14" s="1969"/>
      <c r="AC14" s="1970"/>
      <c r="AD14" s="1970"/>
      <c r="AE14" s="1970"/>
      <c r="AF14" s="1970"/>
      <c r="AG14" s="1970"/>
      <c r="AH14" s="1970"/>
      <c r="AI14" s="1970"/>
      <c r="AJ14" s="1970"/>
      <c r="AK14" s="1970"/>
      <c r="AL14" s="1970"/>
      <c r="AM14" s="1970"/>
      <c r="AN14" s="1970"/>
      <c r="AO14" s="1970"/>
      <c r="AP14" s="1970"/>
      <c r="AQ14" s="1970"/>
      <c r="AR14" s="1970"/>
      <c r="AS14" s="1970"/>
      <c r="AT14" s="1970"/>
      <c r="AU14" s="1970"/>
      <c r="AV14" s="54"/>
      <c r="AW14" s="55"/>
      <c r="AX14" s="56"/>
      <c r="AY14" s="56"/>
      <c r="AZ14" s="56"/>
      <c r="BA14" s="56"/>
      <c r="BB14" s="56"/>
      <c r="BC14" s="56"/>
      <c r="BD14" s="56"/>
      <c r="BE14" s="56"/>
      <c r="BF14" s="56"/>
      <c r="BG14" s="56"/>
      <c r="BH14" s="56"/>
      <c r="BI14" s="56"/>
      <c r="BJ14" s="56"/>
      <c r="BK14" s="56"/>
      <c r="BL14" s="56"/>
      <c r="BM14" s="56"/>
      <c r="BN14" s="56"/>
      <c r="BO14" s="56"/>
      <c r="BP14" s="56"/>
      <c r="BQ14" s="56"/>
      <c r="BR14" s="56"/>
      <c r="BS14" s="56"/>
      <c r="BT14" s="56"/>
      <c r="BU14" s="56"/>
      <c r="BV14" s="56"/>
      <c r="BW14" s="56"/>
      <c r="BX14" s="56"/>
      <c r="BY14" s="56"/>
      <c r="BZ14" s="56"/>
      <c r="CA14" s="56"/>
      <c r="CB14" s="57"/>
      <c r="CC14" s="2063" t="str">
        <f>入力シート!AZ24</f>
        <v>-</v>
      </c>
      <c r="CD14" s="2066" t="str">
        <f>IF(入力シート!AZ24=入力シート!BB24,"➡",IF(入力シート!BB24&gt;入力シート!AZ24,"⇧","⇩"))</f>
        <v>➡</v>
      </c>
      <c r="CE14" s="2054">
        <v>5</v>
      </c>
      <c r="CF14" s="2057">
        <v>3</v>
      </c>
      <c r="CG14" s="2060">
        <v>0</v>
      </c>
      <c r="CH14" s="350"/>
      <c r="CI14" s="58"/>
      <c r="CJ14" s="59"/>
      <c r="CK14" s="59"/>
      <c r="CL14" s="59"/>
      <c r="CM14" s="59"/>
      <c r="CN14" s="60"/>
      <c r="CO14" s="1109" t="e">
        <f>IF(入力シート!#REF!="","",入力シート!#REF!)</f>
        <v>#REF!</v>
      </c>
      <c r="CP14" s="1095"/>
      <c r="CQ14" s="1095"/>
      <c r="CR14" s="1095"/>
      <c r="CS14" s="1110"/>
    </row>
    <row r="15" spans="1:97" ht="14.25" customHeight="1">
      <c r="A15" s="1954"/>
      <c r="B15" s="1955"/>
      <c r="C15" s="1956"/>
      <c r="D15" s="1959"/>
      <c r="E15" s="1960"/>
      <c r="F15" s="1965"/>
      <c r="G15" s="1965"/>
      <c r="H15" s="1965"/>
      <c r="I15" s="1965"/>
      <c r="J15" s="1965"/>
      <c r="K15" s="1965"/>
      <c r="L15" s="1965"/>
      <c r="M15" s="1965"/>
      <c r="N15" s="1965"/>
      <c r="O15" s="1965"/>
      <c r="P15" s="1965"/>
      <c r="Q15" s="1966"/>
      <c r="R15" s="64"/>
      <c r="S15" s="40"/>
      <c r="T15" s="65"/>
      <c r="U15" s="66"/>
      <c r="V15" s="40"/>
      <c r="W15" s="65"/>
      <c r="X15" s="66"/>
      <c r="Y15" s="40"/>
      <c r="Z15" s="67"/>
      <c r="AA15" s="39"/>
      <c r="AB15" s="68"/>
      <c r="AC15" s="69"/>
      <c r="AD15" s="69"/>
      <c r="AE15" s="69"/>
      <c r="AF15" s="69"/>
      <c r="AG15" s="69"/>
      <c r="AH15" s="69"/>
      <c r="AI15" s="69"/>
      <c r="AJ15" s="69"/>
      <c r="AK15" s="69"/>
      <c r="AL15" s="69"/>
      <c r="AM15" s="69"/>
      <c r="AN15" s="69"/>
      <c r="AO15" s="69"/>
      <c r="AP15" s="69"/>
      <c r="AQ15" s="69"/>
      <c r="AR15" s="69"/>
      <c r="AS15" s="69"/>
      <c r="AT15" s="69"/>
      <c r="AU15" s="69"/>
      <c r="AV15" s="1989" t="s">
        <v>2</v>
      </c>
      <c r="AW15" s="1990"/>
      <c r="AX15" s="2045" t="str">
        <f>IF(入力シート!M26="","",入力シート!M26)</f>
        <v/>
      </c>
      <c r="AY15" s="2045"/>
      <c r="AZ15" s="2045"/>
      <c r="BA15" s="2045"/>
      <c r="BB15" s="2045"/>
      <c r="BC15" s="1971" t="s">
        <v>490</v>
      </c>
      <c r="BD15" s="1971"/>
      <c r="BE15" s="1971"/>
      <c r="BF15" s="1971"/>
      <c r="BG15" s="1971"/>
      <c r="BH15" s="1971"/>
      <c r="BI15" s="1971"/>
      <c r="BJ15" s="1971"/>
      <c r="BK15" s="1971"/>
      <c r="BL15" s="1971"/>
      <c r="BM15" s="1971"/>
      <c r="BN15" s="1971"/>
      <c r="BO15" s="1971"/>
      <c r="BP15" s="1971"/>
      <c r="BQ15" s="1971"/>
      <c r="BR15" s="1971"/>
      <c r="BS15" s="1971"/>
      <c r="BT15" s="1971"/>
      <c r="BU15" s="1971"/>
      <c r="BV15" s="1971"/>
      <c r="BW15" s="1971"/>
      <c r="BX15" s="1971"/>
      <c r="BY15" s="1971"/>
      <c r="BZ15" s="1971"/>
      <c r="CA15" s="1971"/>
      <c r="CB15" s="73"/>
      <c r="CC15" s="2064"/>
      <c r="CD15" s="2067"/>
      <c r="CE15" s="2055"/>
      <c r="CF15" s="2058"/>
      <c r="CG15" s="2061"/>
      <c r="CH15" s="351"/>
      <c r="CI15" s="74"/>
      <c r="CJ15" s="75"/>
      <c r="CK15" s="75"/>
      <c r="CL15" s="75"/>
      <c r="CM15" s="75"/>
      <c r="CN15" s="76"/>
      <c r="CO15" s="1111"/>
      <c r="CP15" s="1096" t="str">
        <f>入力シート!BD25</f>
        <v>■実施率</v>
      </c>
      <c r="CQ15" s="1097" t="str">
        <f>入力シート!BE25</f>
        <v>-</v>
      </c>
      <c r="CR15" s="1098" t="str">
        <f>入力シート!BF25</f>
        <v>% (人/0人)</v>
      </c>
      <c r="CS15" s="1112"/>
    </row>
    <row r="16" spans="1:97" ht="14.25" customHeight="1">
      <c r="A16" s="1954"/>
      <c r="B16" s="1955"/>
      <c r="C16" s="1956"/>
      <c r="D16" s="1959"/>
      <c r="E16" s="1960"/>
      <c r="F16" s="1965"/>
      <c r="G16" s="1965"/>
      <c r="H16" s="1965"/>
      <c r="I16" s="1965"/>
      <c r="J16" s="1965"/>
      <c r="K16" s="1965"/>
      <c r="L16" s="1965"/>
      <c r="M16" s="1965"/>
      <c r="N16" s="1965"/>
      <c r="O16" s="1965"/>
      <c r="P16" s="1965"/>
      <c r="Q16" s="1966"/>
      <c r="R16" s="64"/>
      <c r="S16" s="40"/>
      <c r="T16" s="65"/>
      <c r="U16" s="66"/>
      <c r="V16" s="40"/>
      <c r="W16" s="65"/>
      <c r="X16" s="66"/>
      <c r="Y16" s="40"/>
      <c r="Z16" s="67"/>
      <c r="AA16" s="39"/>
      <c r="AB16" s="2012" t="s">
        <v>491</v>
      </c>
      <c r="AC16" s="2013"/>
      <c r="AD16" s="2013"/>
      <c r="AE16" s="2013"/>
      <c r="AF16" s="2013"/>
      <c r="AG16" s="2013"/>
      <c r="AH16" s="2013"/>
      <c r="AI16" s="2013"/>
      <c r="AJ16" s="2013"/>
      <c r="AK16" s="2013"/>
      <c r="AL16" s="2013"/>
      <c r="AM16" s="2013"/>
      <c r="AN16" s="2013"/>
      <c r="AO16" s="2013"/>
      <c r="AP16" s="2013"/>
      <c r="AQ16" s="2013"/>
      <c r="AR16" s="2013"/>
      <c r="AS16" s="2013"/>
      <c r="AT16" s="2013"/>
      <c r="AU16" s="2014"/>
      <c r="AV16" s="80"/>
      <c r="AW16" s="81"/>
      <c r="AX16" s="1971" t="s">
        <v>492</v>
      </c>
      <c r="AY16" s="1971"/>
      <c r="AZ16" s="1971"/>
      <c r="BA16" s="1971"/>
      <c r="BB16" s="1971"/>
      <c r="BC16" s="1971"/>
      <c r="BD16" s="1971"/>
      <c r="BE16" s="1971"/>
      <c r="BF16" s="1971"/>
      <c r="BG16" s="1971"/>
      <c r="BH16" s="1971"/>
      <c r="BI16" s="1971"/>
      <c r="BJ16" s="1971"/>
      <c r="BK16" s="1971"/>
      <c r="BL16" s="1971"/>
      <c r="BM16" s="1971"/>
      <c r="BN16" s="1971"/>
      <c r="BO16" s="1971"/>
      <c r="BP16" s="1971"/>
      <c r="BQ16" s="1971"/>
      <c r="BR16" s="1971"/>
      <c r="BS16" s="1971"/>
      <c r="BT16" s="1971"/>
      <c r="BU16" s="1971"/>
      <c r="BV16" s="1971"/>
      <c r="BW16" s="1971"/>
      <c r="BX16" s="1971"/>
      <c r="BY16" s="72"/>
      <c r="BZ16" s="72"/>
      <c r="CA16" s="72"/>
      <c r="CB16" s="82"/>
      <c r="CC16" s="2064"/>
      <c r="CD16" s="2067"/>
      <c r="CE16" s="2055"/>
      <c r="CF16" s="2058"/>
      <c r="CG16" s="2061"/>
      <c r="CH16" s="351"/>
      <c r="CI16" s="74"/>
      <c r="CJ16" s="2049" t="str">
        <f>入力シート!AR26&amp;"年度(年)"</f>
        <v>年度(年)</v>
      </c>
      <c r="CK16" s="2049"/>
      <c r="CL16" s="1884" t="str">
        <f>入力シート!AV34</f>
        <v>-</v>
      </c>
      <c r="CM16" s="1885" t="s">
        <v>685</v>
      </c>
      <c r="CN16" s="76"/>
      <c r="CO16" s="1111"/>
      <c r="CP16" s="1096" t="str">
        <f>入力シート!BD26</f>
        <v>受診率より-点</v>
      </c>
      <c r="CQ16" s="1099"/>
      <c r="CR16" s="1099"/>
      <c r="CS16" s="1113"/>
    </row>
    <row r="17" spans="1:97" ht="14.25" customHeight="1">
      <c r="A17" s="1954"/>
      <c r="B17" s="1955"/>
      <c r="C17" s="1956"/>
      <c r="D17" s="1959"/>
      <c r="E17" s="1960"/>
      <c r="F17" s="1965"/>
      <c r="G17" s="1965"/>
      <c r="H17" s="1965"/>
      <c r="I17" s="1965"/>
      <c r="J17" s="1965"/>
      <c r="K17" s="1965"/>
      <c r="L17" s="1965"/>
      <c r="M17" s="1965"/>
      <c r="N17" s="1965"/>
      <c r="O17" s="1965"/>
      <c r="P17" s="1965"/>
      <c r="Q17" s="1966"/>
      <c r="R17" s="64"/>
      <c r="S17" s="40"/>
      <c r="T17" s="65"/>
      <c r="U17" s="66"/>
      <c r="V17" s="40"/>
      <c r="W17" s="65"/>
      <c r="X17" s="66"/>
      <c r="Y17" s="40"/>
      <c r="Z17" s="67"/>
      <c r="AA17" s="39"/>
      <c r="AB17" s="2012"/>
      <c r="AC17" s="2013"/>
      <c r="AD17" s="2013"/>
      <c r="AE17" s="2013"/>
      <c r="AF17" s="2013"/>
      <c r="AG17" s="2013"/>
      <c r="AH17" s="2013"/>
      <c r="AI17" s="2013"/>
      <c r="AJ17" s="2013"/>
      <c r="AK17" s="2013"/>
      <c r="AL17" s="2013"/>
      <c r="AM17" s="2013"/>
      <c r="AN17" s="2013"/>
      <c r="AO17" s="2013"/>
      <c r="AP17" s="2013"/>
      <c r="AQ17" s="2013"/>
      <c r="AR17" s="2013"/>
      <c r="AS17" s="2013"/>
      <c r="AT17" s="2013"/>
      <c r="AU17" s="2013"/>
      <c r="AV17" s="83"/>
      <c r="AW17" s="84"/>
      <c r="AX17" s="2050" t="s">
        <v>493</v>
      </c>
      <c r="AY17" s="2050"/>
      <c r="AZ17" s="2050"/>
      <c r="BA17" s="2050"/>
      <c r="BB17" s="2050"/>
      <c r="BC17" s="2050"/>
      <c r="BD17" s="2050"/>
      <c r="BE17" s="2050"/>
      <c r="BF17" s="2050"/>
      <c r="BG17" s="2050"/>
      <c r="BH17" s="2050"/>
      <c r="BI17" s="2050"/>
      <c r="BJ17" s="2050"/>
      <c r="BK17" s="1971" t="s">
        <v>494</v>
      </c>
      <c r="BL17" s="1971"/>
      <c r="BM17" s="2051"/>
      <c r="BN17" s="2051"/>
      <c r="BO17" s="2051"/>
      <c r="BP17" s="2051"/>
      <c r="BQ17" s="2051"/>
      <c r="BR17" s="1971" t="s">
        <v>495</v>
      </c>
      <c r="BS17" s="1971"/>
      <c r="BT17" s="1971"/>
      <c r="BU17" s="72"/>
      <c r="BV17" s="72"/>
      <c r="BW17" s="72"/>
      <c r="BX17" s="72"/>
      <c r="BY17" s="72"/>
      <c r="BZ17" s="72"/>
      <c r="CA17" s="72"/>
      <c r="CB17" s="82"/>
      <c r="CC17" s="2064"/>
      <c r="CD17" s="2067"/>
      <c r="CE17" s="2055"/>
      <c r="CF17" s="2058"/>
      <c r="CG17" s="2061"/>
      <c r="CH17" s="351"/>
      <c r="CI17" s="74"/>
      <c r="CJ17" s="2049"/>
      <c r="CK17" s="2049"/>
      <c r="CL17" s="1441"/>
      <c r="CM17" s="1886"/>
      <c r="CN17" s="76"/>
      <c r="CO17" s="1111"/>
      <c r="CP17" s="1098" t="str">
        <f>入力シート!BD28</f>
        <v/>
      </c>
      <c r="CQ17" s="1099"/>
      <c r="CR17" s="1099"/>
      <c r="CS17" s="1113"/>
    </row>
    <row r="18" spans="1:97" ht="14.25" customHeight="1">
      <c r="A18" s="1954"/>
      <c r="B18" s="1955"/>
      <c r="C18" s="1956"/>
      <c r="D18" s="1959"/>
      <c r="E18" s="1960"/>
      <c r="F18" s="1965"/>
      <c r="G18" s="1965"/>
      <c r="H18" s="1965"/>
      <c r="I18" s="1965"/>
      <c r="J18" s="1965"/>
      <c r="K18" s="1965"/>
      <c r="L18" s="1965"/>
      <c r="M18" s="1965"/>
      <c r="N18" s="1965"/>
      <c r="O18" s="1965"/>
      <c r="P18" s="1965"/>
      <c r="Q18" s="1966"/>
      <c r="R18" s="1976" t="str">
        <f>IF(AA20=5,"○","")</f>
        <v/>
      </c>
      <c r="S18" s="1977"/>
      <c r="T18" s="1978"/>
      <c r="U18" s="1979" t="str">
        <f>IF(AA20=3,"○","")</f>
        <v/>
      </c>
      <c r="V18" s="1977"/>
      <c r="W18" s="1978"/>
      <c r="X18" s="1979" t="str">
        <f>IF(AA20=0,"○","")</f>
        <v/>
      </c>
      <c r="Y18" s="1977"/>
      <c r="Z18" s="1980"/>
      <c r="AA18" s="39"/>
      <c r="AB18" s="2012"/>
      <c r="AC18" s="2013"/>
      <c r="AD18" s="2013"/>
      <c r="AE18" s="2013"/>
      <c r="AF18" s="2013"/>
      <c r="AG18" s="2013"/>
      <c r="AH18" s="2013"/>
      <c r="AI18" s="2013"/>
      <c r="AJ18" s="2013"/>
      <c r="AK18" s="2013"/>
      <c r="AL18" s="2013"/>
      <c r="AM18" s="2013"/>
      <c r="AN18" s="2013"/>
      <c r="AO18" s="2013"/>
      <c r="AP18" s="2013"/>
      <c r="AQ18" s="2013"/>
      <c r="AR18" s="2013"/>
      <c r="AS18" s="2013"/>
      <c r="AT18" s="2013"/>
      <c r="AU18" s="2014"/>
      <c r="AV18" s="80"/>
      <c r="AW18" s="81"/>
      <c r="AX18" s="1971" t="s">
        <v>496</v>
      </c>
      <c r="AY18" s="1971"/>
      <c r="AZ18" s="1971"/>
      <c r="BA18" s="1971"/>
      <c r="BB18" s="1971"/>
      <c r="BC18" s="1971"/>
      <c r="BD18" s="1971"/>
      <c r="BE18" s="1971"/>
      <c r="BF18" s="1971"/>
      <c r="BG18" s="1971"/>
      <c r="BH18" s="1971"/>
      <c r="BI18" s="1971"/>
      <c r="BJ18" s="1971"/>
      <c r="BK18" s="1971" t="s">
        <v>494</v>
      </c>
      <c r="BL18" s="1971"/>
      <c r="BM18" s="2011" t="str">
        <f>IF(入力シート!O30="","",入力シート!O30)</f>
        <v/>
      </c>
      <c r="BN18" s="2011"/>
      <c r="BO18" s="2011"/>
      <c r="BP18" s="2011"/>
      <c r="BQ18" s="2011"/>
      <c r="BR18" s="1971" t="s">
        <v>495</v>
      </c>
      <c r="BS18" s="1971"/>
      <c r="BT18" s="1971"/>
      <c r="BU18" s="72"/>
      <c r="BV18" s="72"/>
      <c r="BW18" s="72"/>
      <c r="BX18" s="72"/>
      <c r="BY18" s="72"/>
      <c r="BZ18" s="72"/>
      <c r="CA18" s="72"/>
      <c r="CB18" s="82"/>
      <c r="CC18" s="2064"/>
      <c r="CD18" s="2067"/>
      <c r="CE18" s="2055"/>
      <c r="CF18" s="2058"/>
      <c r="CG18" s="2061"/>
      <c r="CH18" s="351"/>
      <c r="CI18" s="74"/>
      <c r="CJ18" s="2052" t="s">
        <v>497</v>
      </c>
      <c r="CK18" s="2053"/>
      <c r="CL18" s="1441"/>
      <c r="CM18" s="1886"/>
      <c r="CN18" s="76"/>
      <c r="CO18" s="1111"/>
      <c r="CP18" s="1913" t="str">
        <f>IF(入力シート!BC28="","",入力シート!BC28)</f>
        <v/>
      </c>
      <c r="CQ18" s="1914"/>
      <c r="CR18" s="1914"/>
      <c r="CS18" s="1915"/>
    </row>
    <row r="19" spans="1:97" ht="14.25" customHeight="1">
      <c r="A19" s="1954"/>
      <c r="B19" s="1955"/>
      <c r="C19" s="1956"/>
      <c r="D19" s="1959"/>
      <c r="E19" s="1960"/>
      <c r="F19" s="1965"/>
      <c r="G19" s="1965"/>
      <c r="H19" s="1965"/>
      <c r="I19" s="1965"/>
      <c r="J19" s="1965"/>
      <c r="K19" s="1965"/>
      <c r="L19" s="1965"/>
      <c r="M19" s="1965"/>
      <c r="N19" s="1965"/>
      <c r="O19" s="1965"/>
      <c r="P19" s="1965"/>
      <c r="Q19" s="1966"/>
      <c r="R19" s="1976"/>
      <c r="S19" s="1977"/>
      <c r="T19" s="1978"/>
      <c r="U19" s="1979"/>
      <c r="V19" s="1977"/>
      <c r="W19" s="1978"/>
      <c r="X19" s="1979"/>
      <c r="Y19" s="1977"/>
      <c r="Z19" s="1980"/>
      <c r="AA19" s="39"/>
      <c r="AB19" s="2012"/>
      <c r="AC19" s="2013"/>
      <c r="AD19" s="2013"/>
      <c r="AE19" s="2013"/>
      <c r="AF19" s="2013"/>
      <c r="AG19" s="2013"/>
      <c r="AH19" s="2013"/>
      <c r="AI19" s="2013"/>
      <c r="AJ19" s="2013"/>
      <c r="AK19" s="2013"/>
      <c r="AL19" s="2013"/>
      <c r="AM19" s="2013"/>
      <c r="AN19" s="2013"/>
      <c r="AO19" s="2013"/>
      <c r="AP19" s="2013"/>
      <c r="AQ19" s="2013"/>
      <c r="AR19" s="2013"/>
      <c r="AS19" s="2013"/>
      <c r="AT19" s="2013"/>
      <c r="AU19" s="2014"/>
      <c r="AV19" s="80"/>
      <c r="AW19" s="81"/>
      <c r="AX19" s="2015" t="s">
        <v>498</v>
      </c>
      <c r="AY19" s="2015"/>
      <c r="AZ19" s="2015"/>
      <c r="BA19" s="2015"/>
      <c r="BB19" s="2015"/>
      <c r="BC19" s="2015"/>
      <c r="BD19" s="2015"/>
      <c r="BE19" s="2015"/>
      <c r="BF19" s="2015"/>
      <c r="BG19" s="2015"/>
      <c r="BH19" s="2015"/>
      <c r="BI19" s="2015"/>
      <c r="BJ19" s="2015"/>
      <c r="BK19" s="1971" t="s">
        <v>494</v>
      </c>
      <c r="BL19" s="1971"/>
      <c r="BM19" s="2011" t="str">
        <f>IF(入力シート!O28="","",入力シート!O28)</f>
        <v/>
      </c>
      <c r="BN19" s="2011"/>
      <c r="BO19" s="2011"/>
      <c r="BP19" s="2011"/>
      <c r="BQ19" s="2011"/>
      <c r="BR19" s="1971" t="s">
        <v>495</v>
      </c>
      <c r="BS19" s="1971"/>
      <c r="BT19" s="1971"/>
      <c r="BU19" s="72"/>
      <c r="BV19" s="72"/>
      <c r="BW19" s="72"/>
      <c r="BX19" s="72"/>
      <c r="BY19" s="72"/>
      <c r="BZ19" s="72"/>
      <c r="CA19" s="72"/>
      <c r="CB19" s="82"/>
      <c r="CC19" s="2064"/>
      <c r="CD19" s="2067"/>
      <c r="CE19" s="2055"/>
      <c r="CF19" s="2058"/>
      <c r="CG19" s="2061"/>
      <c r="CH19" s="351" t="str">
        <f>入力シート!BB24</f>
        <v>-</v>
      </c>
      <c r="CI19" s="74"/>
      <c r="CJ19" s="2053"/>
      <c r="CK19" s="2053"/>
      <c r="CL19" s="1441"/>
      <c r="CM19" s="1886"/>
      <c r="CN19" s="76"/>
      <c r="CO19" s="1111"/>
      <c r="CP19" s="1914"/>
      <c r="CQ19" s="1914"/>
      <c r="CR19" s="1914"/>
      <c r="CS19" s="1915"/>
    </row>
    <row r="20" spans="1:97" ht="14.25" customHeight="1">
      <c r="A20" s="1954"/>
      <c r="B20" s="1955"/>
      <c r="C20" s="1956"/>
      <c r="D20" s="1959"/>
      <c r="E20" s="1960"/>
      <c r="F20" s="1965"/>
      <c r="G20" s="1965"/>
      <c r="H20" s="1965"/>
      <c r="I20" s="1965"/>
      <c r="J20" s="1965"/>
      <c r="K20" s="1965"/>
      <c r="L20" s="1965"/>
      <c r="M20" s="1965"/>
      <c r="N20" s="1965"/>
      <c r="O20" s="1965"/>
      <c r="P20" s="1965"/>
      <c r="Q20" s="1966"/>
      <c r="R20" s="1981">
        <v>5</v>
      </c>
      <c r="S20" s="1982"/>
      <c r="T20" s="1983"/>
      <c r="U20" s="1984">
        <v>3</v>
      </c>
      <c r="V20" s="1982"/>
      <c r="W20" s="1983"/>
      <c r="X20" s="1984">
        <v>0</v>
      </c>
      <c r="Y20" s="1982"/>
      <c r="Z20" s="1985"/>
      <c r="AA20" s="39" t="str">
        <f>入力シート!AZ24</f>
        <v>-</v>
      </c>
      <c r="AB20" s="2012"/>
      <c r="AC20" s="2013"/>
      <c r="AD20" s="2013"/>
      <c r="AE20" s="2013"/>
      <c r="AF20" s="2013"/>
      <c r="AG20" s="2013"/>
      <c r="AH20" s="2013"/>
      <c r="AI20" s="2013"/>
      <c r="AJ20" s="2013"/>
      <c r="AK20" s="2013"/>
      <c r="AL20" s="2013"/>
      <c r="AM20" s="2013"/>
      <c r="AN20" s="2013"/>
      <c r="AO20" s="2013"/>
      <c r="AP20" s="2013"/>
      <c r="AQ20" s="2013"/>
      <c r="AR20" s="2013"/>
      <c r="AS20" s="2013"/>
      <c r="AT20" s="2013"/>
      <c r="AU20" s="2014"/>
      <c r="AV20" s="80"/>
      <c r="AW20" s="81"/>
      <c r="AX20" s="2015" t="s">
        <v>499</v>
      </c>
      <c r="AY20" s="2015"/>
      <c r="AZ20" s="2015"/>
      <c r="BA20" s="2015"/>
      <c r="BB20" s="2015"/>
      <c r="BC20" s="2015"/>
      <c r="BD20" s="2015"/>
      <c r="BE20" s="2015"/>
      <c r="BF20" s="2015"/>
      <c r="BG20" s="2015"/>
      <c r="BH20" s="2015"/>
      <c r="BI20" s="2015"/>
      <c r="BJ20" s="2015"/>
      <c r="BK20" s="1971" t="s">
        <v>494</v>
      </c>
      <c r="BL20" s="1971"/>
      <c r="BM20" s="2069" t="str">
        <f>IF(入力シート!O34=0,"",入力シート!O34)</f>
        <v>-</v>
      </c>
      <c r="BN20" s="2069"/>
      <c r="BO20" s="2069"/>
      <c r="BP20" s="2069"/>
      <c r="BQ20" s="2069"/>
      <c r="BR20" s="1971" t="s">
        <v>500</v>
      </c>
      <c r="BS20" s="1971"/>
      <c r="BT20" s="1971"/>
      <c r="BU20" s="72"/>
      <c r="BV20" s="72"/>
      <c r="BW20" s="72"/>
      <c r="BX20" s="72"/>
      <c r="BY20" s="72"/>
      <c r="BZ20" s="72"/>
      <c r="CA20" s="72"/>
      <c r="CB20" s="82"/>
      <c r="CC20" s="2064"/>
      <c r="CD20" s="2067"/>
      <c r="CE20" s="2055"/>
      <c r="CF20" s="2058"/>
      <c r="CG20" s="2061"/>
      <c r="CH20" s="351"/>
      <c r="CI20" s="74"/>
      <c r="CJ20" s="87"/>
      <c r="CK20" s="87"/>
      <c r="CL20" s="88"/>
      <c r="CM20" s="88"/>
      <c r="CN20" s="76"/>
      <c r="CO20" s="1111"/>
      <c r="CP20" s="1914"/>
      <c r="CQ20" s="1914"/>
      <c r="CR20" s="1914"/>
      <c r="CS20" s="1915"/>
    </row>
    <row r="21" spans="1:97" ht="14.25" customHeight="1">
      <c r="A21" s="1954"/>
      <c r="B21" s="1955"/>
      <c r="C21" s="1956"/>
      <c r="D21" s="1959"/>
      <c r="E21" s="1960"/>
      <c r="F21" s="1965"/>
      <c r="G21" s="1965"/>
      <c r="H21" s="1965"/>
      <c r="I21" s="1965"/>
      <c r="J21" s="1965"/>
      <c r="K21" s="1965"/>
      <c r="L21" s="1965"/>
      <c r="M21" s="1965"/>
      <c r="N21" s="1965"/>
      <c r="O21" s="1965"/>
      <c r="P21" s="1965"/>
      <c r="Q21" s="1966"/>
      <c r="R21" s="1981"/>
      <c r="S21" s="1982"/>
      <c r="T21" s="1983"/>
      <c r="U21" s="1984"/>
      <c r="V21" s="1982"/>
      <c r="W21" s="1983"/>
      <c r="X21" s="1984"/>
      <c r="Y21" s="1982"/>
      <c r="Z21" s="1985"/>
      <c r="AA21" s="39"/>
      <c r="AB21" s="2012"/>
      <c r="AC21" s="2013"/>
      <c r="AD21" s="2013"/>
      <c r="AE21" s="2013"/>
      <c r="AF21" s="2013"/>
      <c r="AG21" s="2013"/>
      <c r="AH21" s="2013"/>
      <c r="AI21" s="2013"/>
      <c r="AJ21" s="2013"/>
      <c r="AK21" s="2013"/>
      <c r="AL21" s="2013"/>
      <c r="AM21" s="2013"/>
      <c r="AN21" s="2013"/>
      <c r="AO21" s="2013"/>
      <c r="AP21" s="2013"/>
      <c r="AQ21" s="2013"/>
      <c r="AR21" s="2013"/>
      <c r="AS21" s="2013"/>
      <c r="AT21" s="2013"/>
      <c r="AU21" s="2014"/>
      <c r="AV21" s="2041"/>
      <c r="AW21" s="2015"/>
      <c r="AX21" s="2015"/>
      <c r="AY21" s="2015"/>
      <c r="AZ21" s="2015"/>
      <c r="BA21" s="2015"/>
      <c r="BB21" s="2015"/>
      <c r="BC21" s="2015"/>
      <c r="BD21" s="2015"/>
      <c r="BE21" s="2015"/>
      <c r="BF21" s="2015"/>
      <c r="BG21" s="2015"/>
      <c r="BH21" s="2015"/>
      <c r="BI21" s="2015"/>
      <c r="BJ21" s="2015"/>
      <c r="BK21" s="2015"/>
      <c r="BL21" s="2015"/>
      <c r="BM21" s="2015"/>
      <c r="BN21" s="2015"/>
      <c r="BO21" s="2015"/>
      <c r="BP21" s="2015"/>
      <c r="BQ21" s="2015"/>
      <c r="BR21" s="2015"/>
      <c r="BS21" s="2015"/>
      <c r="BT21" s="2015"/>
      <c r="BU21" s="2015"/>
      <c r="BV21" s="2015"/>
      <c r="BW21" s="2015"/>
      <c r="BX21" s="2015"/>
      <c r="BY21" s="2015"/>
      <c r="BZ21" s="2015"/>
      <c r="CA21" s="2015"/>
      <c r="CB21" s="2042"/>
      <c r="CC21" s="2064"/>
      <c r="CD21" s="2067"/>
      <c r="CE21" s="2055"/>
      <c r="CF21" s="2058"/>
      <c r="CG21" s="2061"/>
      <c r="CH21" s="351"/>
      <c r="CI21" s="74"/>
      <c r="CJ21" s="75"/>
      <c r="CK21" s="91"/>
      <c r="CL21" s="1936" t="s">
        <v>501</v>
      </c>
      <c r="CM21" s="1933" t="str">
        <f>入力シート!BB24</f>
        <v>-</v>
      </c>
      <c r="CN21" s="1895" t="s">
        <v>25</v>
      </c>
      <c r="CO21" s="1111"/>
      <c r="CP21" s="1914"/>
      <c r="CQ21" s="1914"/>
      <c r="CR21" s="1914"/>
      <c r="CS21" s="1915"/>
    </row>
    <row r="22" spans="1:97" ht="14.25" customHeight="1">
      <c r="A22" s="1954"/>
      <c r="B22" s="1955"/>
      <c r="C22" s="1956"/>
      <c r="D22" s="1959"/>
      <c r="E22" s="1960"/>
      <c r="F22" s="1965"/>
      <c r="G22" s="1965"/>
      <c r="H22" s="1965"/>
      <c r="I22" s="1965"/>
      <c r="J22" s="1965"/>
      <c r="K22" s="1965"/>
      <c r="L22" s="1965"/>
      <c r="M22" s="1965"/>
      <c r="N22" s="1965"/>
      <c r="O22" s="1965"/>
      <c r="P22" s="1965"/>
      <c r="Q22" s="1966"/>
      <c r="R22" s="64"/>
      <c r="S22" s="40"/>
      <c r="T22" s="65"/>
      <c r="U22" s="66"/>
      <c r="V22" s="40"/>
      <c r="W22" s="65"/>
      <c r="X22" s="66"/>
      <c r="Y22" s="40"/>
      <c r="Z22" s="67"/>
      <c r="AA22" s="39"/>
      <c r="AB22" s="2012"/>
      <c r="AC22" s="2013"/>
      <c r="AD22" s="2013"/>
      <c r="AE22" s="2013"/>
      <c r="AF22" s="2013"/>
      <c r="AG22" s="2013"/>
      <c r="AH22" s="2013"/>
      <c r="AI22" s="2013"/>
      <c r="AJ22" s="2013"/>
      <c r="AK22" s="2013"/>
      <c r="AL22" s="2013"/>
      <c r="AM22" s="2013"/>
      <c r="AN22" s="2013"/>
      <c r="AO22" s="2013"/>
      <c r="AP22" s="2013"/>
      <c r="AQ22" s="2013"/>
      <c r="AR22" s="2013"/>
      <c r="AS22" s="2013"/>
      <c r="AT22" s="2013"/>
      <c r="AU22" s="2014"/>
      <c r="AV22" s="2041"/>
      <c r="AW22" s="2015"/>
      <c r="AX22" s="2015"/>
      <c r="AY22" s="2015"/>
      <c r="AZ22" s="2015"/>
      <c r="BA22" s="2015"/>
      <c r="BB22" s="2015"/>
      <c r="BC22" s="2015"/>
      <c r="BD22" s="2015"/>
      <c r="BE22" s="2015"/>
      <c r="BF22" s="2015"/>
      <c r="BG22" s="2015"/>
      <c r="BH22" s="2015"/>
      <c r="BI22" s="2015"/>
      <c r="BJ22" s="2015"/>
      <c r="BK22" s="2015"/>
      <c r="BL22" s="2015"/>
      <c r="BM22" s="2015"/>
      <c r="BN22" s="2015"/>
      <c r="BO22" s="2015"/>
      <c r="BP22" s="2015"/>
      <c r="BQ22" s="2015"/>
      <c r="BR22" s="2015"/>
      <c r="BS22" s="2015"/>
      <c r="BT22" s="2015"/>
      <c r="BU22" s="2015"/>
      <c r="BV22" s="2015"/>
      <c r="BW22" s="2015"/>
      <c r="BX22" s="2015"/>
      <c r="BY22" s="2015"/>
      <c r="BZ22" s="2015"/>
      <c r="CA22" s="2015"/>
      <c r="CB22" s="2042"/>
      <c r="CC22" s="2064"/>
      <c r="CD22" s="2067"/>
      <c r="CE22" s="2055"/>
      <c r="CF22" s="2058"/>
      <c r="CG22" s="2061"/>
      <c r="CH22" s="351"/>
      <c r="CI22" s="74"/>
      <c r="CJ22" s="75"/>
      <c r="CK22" s="92"/>
      <c r="CL22" s="1937"/>
      <c r="CM22" s="1934"/>
      <c r="CN22" s="1896"/>
      <c r="CO22" s="1111"/>
      <c r="CP22" s="1914"/>
      <c r="CQ22" s="1914"/>
      <c r="CR22" s="1914"/>
      <c r="CS22" s="1915"/>
    </row>
    <row r="23" spans="1:97" ht="14.25" customHeight="1">
      <c r="A23" s="1954"/>
      <c r="B23" s="1955"/>
      <c r="C23" s="1956"/>
      <c r="D23" s="1961"/>
      <c r="E23" s="1962"/>
      <c r="F23" s="1967"/>
      <c r="G23" s="1967"/>
      <c r="H23" s="1967"/>
      <c r="I23" s="1967"/>
      <c r="J23" s="1967"/>
      <c r="K23" s="1967"/>
      <c r="L23" s="1967"/>
      <c r="M23" s="1967"/>
      <c r="N23" s="1967"/>
      <c r="O23" s="1967"/>
      <c r="P23" s="1967"/>
      <c r="Q23" s="1968"/>
      <c r="R23" s="93"/>
      <c r="S23" s="94"/>
      <c r="T23" s="95"/>
      <c r="U23" s="96"/>
      <c r="V23" s="94"/>
      <c r="W23" s="95"/>
      <c r="X23" s="96"/>
      <c r="Y23" s="94"/>
      <c r="Z23" s="97"/>
      <c r="AA23" s="98"/>
      <c r="AB23" s="2033"/>
      <c r="AC23" s="2034"/>
      <c r="AD23" s="2034"/>
      <c r="AE23" s="2034"/>
      <c r="AF23" s="2034"/>
      <c r="AG23" s="2034"/>
      <c r="AH23" s="2034"/>
      <c r="AI23" s="2034"/>
      <c r="AJ23" s="2034"/>
      <c r="AK23" s="2034"/>
      <c r="AL23" s="2034"/>
      <c r="AM23" s="2034"/>
      <c r="AN23" s="2034"/>
      <c r="AO23" s="2034"/>
      <c r="AP23" s="2034"/>
      <c r="AQ23" s="2034"/>
      <c r="AR23" s="2034"/>
      <c r="AS23" s="2034"/>
      <c r="AT23" s="2034"/>
      <c r="AU23" s="2035"/>
      <c r="AV23" s="2033"/>
      <c r="AW23" s="2034"/>
      <c r="AX23" s="2034"/>
      <c r="AY23" s="2034"/>
      <c r="AZ23" s="2034"/>
      <c r="BA23" s="2034"/>
      <c r="BB23" s="2034"/>
      <c r="BC23" s="2034"/>
      <c r="BD23" s="2034"/>
      <c r="BE23" s="2034"/>
      <c r="BF23" s="2034"/>
      <c r="BG23" s="2034"/>
      <c r="BH23" s="2034"/>
      <c r="BI23" s="2034"/>
      <c r="BJ23" s="2034"/>
      <c r="BK23" s="2034"/>
      <c r="BL23" s="2034"/>
      <c r="BM23" s="2034"/>
      <c r="BN23" s="2034"/>
      <c r="BO23" s="2034"/>
      <c r="BP23" s="2034"/>
      <c r="BQ23" s="2034"/>
      <c r="BR23" s="2034"/>
      <c r="BS23" s="2034"/>
      <c r="BT23" s="2034"/>
      <c r="BU23" s="2034"/>
      <c r="BV23" s="2034"/>
      <c r="BW23" s="2034"/>
      <c r="BX23" s="2034"/>
      <c r="BY23" s="2034"/>
      <c r="BZ23" s="2034"/>
      <c r="CA23" s="2034"/>
      <c r="CB23" s="2036"/>
      <c r="CC23" s="2065"/>
      <c r="CD23" s="2068"/>
      <c r="CE23" s="2056"/>
      <c r="CF23" s="2059"/>
      <c r="CG23" s="2062"/>
      <c r="CH23" s="352"/>
      <c r="CI23" s="99"/>
      <c r="CJ23" s="100"/>
      <c r="CK23" s="101"/>
      <c r="CL23" s="1938"/>
      <c r="CM23" s="1935"/>
      <c r="CN23" s="1897"/>
      <c r="CO23" s="1114"/>
      <c r="CP23" s="1916"/>
      <c r="CQ23" s="1916"/>
      <c r="CR23" s="1916"/>
      <c r="CS23" s="1917"/>
    </row>
    <row r="24" spans="1:97" ht="14.25" customHeight="1">
      <c r="A24" s="1954"/>
      <c r="B24" s="1955"/>
      <c r="C24" s="1956"/>
      <c r="D24" s="2009" t="s">
        <v>7</v>
      </c>
      <c r="E24" s="2010"/>
      <c r="F24" s="2016" t="s">
        <v>502</v>
      </c>
      <c r="G24" s="2016"/>
      <c r="H24" s="2016"/>
      <c r="I24" s="2016"/>
      <c r="J24" s="2016"/>
      <c r="K24" s="2016"/>
      <c r="L24" s="2016"/>
      <c r="M24" s="2016"/>
      <c r="N24" s="2016"/>
      <c r="O24" s="2016"/>
      <c r="P24" s="2016"/>
      <c r="Q24" s="2017"/>
      <c r="R24" s="103"/>
      <c r="S24" s="104"/>
      <c r="T24" s="105"/>
      <c r="U24" s="106"/>
      <c r="V24" s="104"/>
      <c r="W24" s="105"/>
      <c r="X24" s="106"/>
      <c r="Y24" s="104"/>
      <c r="Z24" s="107"/>
      <c r="AA24" s="108"/>
      <c r="AB24" s="2018"/>
      <c r="AC24" s="2019"/>
      <c r="AD24" s="2019"/>
      <c r="AE24" s="2019"/>
      <c r="AF24" s="2019"/>
      <c r="AG24" s="2019"/>
      <c r="AH24" s="2019"/>
      <c r="AI24" s="2019"/>
      <c r="AJ24" s="2019"/>
      <c r="AK24" s="2019"/>
      <c r="AL24" s="2019"/>
      <c r="AM24" s="2019"/>
      <c r="AN24" s="2019"/>
      <c r="AO24" s="2019"/>
      <c r="AP24" s="2019"/>
      <c r="AQ24" s="2019"/>
      <c r="AR24" s="2019"/>
      <c r="AS24" s="2019"/>
      <c r="AT24" s="2019"/>
      <c r="AU24" s="2020"/>
      <c r="AV24" s="2021"/>
      <c r="AW24" s="2022"/>
      <c r="AX24" s="110"/>
      <c r="AY24" s="110"/>
      <c r="AZ24" s="110"/>
      <c r="BA24" s="110"/>
      <c r="BB24" s="2023"/>
      <c r="BC24" s="2023"/>
      <c r="BD24" s="2023"/>
      <c r="BE24" s="2023"/>
      <c r="BF24" s="2023"/>
      <c r="BG24" s="2023"/>
      <c r="BH24" s="2023"/>
      <c r="BI24" s="2023"/>
      <c r="BJ24" s="2023"/>
      <c r="BK24" s="2023"/>
      <c r="BL24" s="2023"/>
      <c r="BM24" s="2023"/>
      <c r="BN24" s="2023"/>
      <c r="BO24" s="2023"/>
      <c r="BP24" s="2023"/>
      <c r="BQ24" s="2023"/>
      <c r="BR24" s="2023"/>
      <c r="BS24" s="2023"/>
      <c r="BT24" s="2023"/>
      <c r="BU24" s="2023"/>
      <c r="BV24" s="2023"/>
      <c r="BW24" s="2023"/>
      <c r="BX24" s="2023"/>
      <c r="BY24" s="2023"/>
      <c r="BZ24" s="2023"/>
      <c r="CA24" s="2023"/>
      <c r="CB24" s="73"/>
      <c r="CC24" s="2070" t="e">
        <f>入力シート!AZ40</f>
        <v>#DIV/0!</v>
      </c>
      <c r="CD24" s="2073" t="e">
        <f>IF(入力シート!AZ40=入力シート!BB40,"➡",IF(入力シート!BB40&gt;入力シート!AZ40,"⇧","⇩"))</f>
        <v>#DIV/0!</v>
      </c>
      <c r="CE24" s="2076">
        <v>5</v>
      </c>
      <c r="CF24" s="2077">
        <v>3</v>
      </c>
      <c r="CG24" s="2078">
        <v>0</v>
      </c>
      <c r="CH24" s="351"/>
      <c r="CI24" s="74"/>
      <c r="CJ24" s="75"/>
      <c r="CK24" s="75"/>
      <c r="CL24" s="75"/>
      <c r="CM24" s="75"/>
      <c r="CN24" s="76"/>
      <c r="CO24" s="1115"/>
      <c r="CP24" s="1116"/>
      <c r="CQ24" s="1116"/>
      <c r="CR24" s="1116"/>
      <c r="CS24" s="1117"/>
    </row>
    <row r="25" spans="1:97" ht="14.25" customHeight="1">
      <c r="A25" s="1954"/>
      <c r="B25" s="1955"/>
      <c r="C25" s="1956"/>
      <c r="D25" s="1959"/>
      <c r="E25" s="1960"/>
      <c r="F25" s="1965"/>
      <c r="G25" s="1965"/>
      <c r="H25" s="1965"/>
      <c r="I25" s="1965"/>
      <c r="J25" s="1965"/>
      <c r="K25" s="1965"/>
      <c r="L25" s="1965"/>
      <c r="M25" s="1965"/>
      <c r="N25" s="1965"/>
      <c r="O25" s="1965"/>
      <c r="P25" s="1965"/>
      <c r="Q25" s="1966"/>
      <c r="R25" s="64"/>
      <c r="S25" s="40"/>
      <c r="T25" s="65"/>
      <c r="U25" s="66"/>
      <c r="V25" s="40"/>
      <c r="W25" s="65"/>
      <c r="X25" s="66"/>
      <c r="Y25" s="40"/>
      <c r="Z25" s="67"/>
      <c r="AA25" s="39"/>
      <c r="AB25" s="2012" t="s">
        <v>503</v>
      </c>
      <c r="AC25" s="2013"/>
      <c r="AD25" s="2013"/>
      <c r="AE25" s="2013"/>
      <c r="AF25" s="2013"/>
      <c r="AG25" s="2013"/>
      <c r="AH25" s="2013"/>
      <c r="AI25" s="2013"/>
      <c r="AJ25" s="2013"/>
      <c r="AK25" s="2013"/>
      <c r="AL25" s="2013"/>
      <c r="AM25" s="2013"/>
      <c r="AN25" s="2013"/>
      <c r="AO25" s="2013"/>
      <c r="AP25" s="2013"/>
      <c r="AQ25" s="2013"/>
      <c r="AR25" s="2013"/>
      <c r="AS25" s="2013"/>
      <c r="AT25" s="2013"/>
      <c r="AU25" s="2014"/>
      <c r="AV25" s="1989" t="s">
        <v>2</v>
      </c>
      <c r="AW25" s="1990"/>
      <c r="AX25" s="2046" t="str">
        <f>IF(入力シート!M41="","",入力シート!M41)</f>
        <v/>
      </c>
      <c r="AY25" s="2046"/>
      <c r="AZ25" s="2046"/>
      <c r="BA25" s="2046"/>
      <c r="BB25" s="1971" t="s">
        <v>504</v>
      </c>
      <c r="BC25" s="1971"/>
      <c r="BD25" s="1971"/>
      <c r="BE25" s="1971"/>
      <c r="BF25" s="1971"/>
      <c r="BG25" s="1971"/>
      <c r="BH25" s="1971"/>
      <c r="BI25" s="1971"/>
      <c r="BJ25" s="1971"/>
      <c r="BK25" s="1971"/>
      <c r="BL25" s="1971"/>
      <c r="BM25" s="1971"/>
      <c r="BN25" s="1971"/>
      <c r="BO25" s="1971"/>
      <c r="BP25" s="1971"/>
      <c r="BQ25" s="1971"/>
      <c r="BR25" s="1971"/>
      <c r="BS25" s="1971"/>
      <c r="BT25" s="1971"/>
      <c r="BU25" s="1971"/>
      <c r="BV25" s="1971"/>
      <c r="BW25" s="1971"/>
      <c r="BX25" s="1971"/>
      <c r="BY25" s="1971"/>
      <c r="BZ25" s="1971"/>
      <c r="CA25" s="110"/>
      <c r="CB25" s="73"/>
      <c r="CC25" s="2071"/>
      <c r="CD25" s="2074"/>
      <c r="CE25" s="2055"/>
      <c r="CF25" s="2058"/>
      <c r="CG25" s="2061"/>
      <c r="CH25" s="351"/>
      <c r="CI25" s="1899" t="str">
        <f>IF(入力シート!AP39="☑",入力シート!M41&amp;"年度",IF(入力シート!AS39="☑",入力シート!AH41&amp;"年度",入力シート!AR41&amp;"年度"))&amp;"年度(年)有所見率"</f>
        <v>年度年度(年)有所見率</v>
      </c>
      <c r="CJ25" s="1900"/>
      <c r="CK25" s="1900"/>
      <c r="CL25" s="2080" t="e">
        <f>IF(入力シート!AP39="☑",入力シート!P43,IF(入力シート!AS39="☑",入力シート!AK43,入力シート!AV43))</f>
        <v>#DIV/0!</v>
      </c>
      <c r="CM25" s="2080"/>
      <c r="CN25" s="76"/>
      <c r="CO25" s="1118"/>
      <c r="CP25" s="368" t="str">
        <f>入力シート!BD41</f>
        <v>年度</v>
      </c>
      <c r="CQ25" s="1100" t="e">
        <f>入力シート!BE41</f>
        <v>#DIV/0!</v>
      </c>
      <c r="CR25" s="368" t="str">
        <f>入力シート!BF41</f>
        <v>(人/人)</v>
      </c>
      <c r="CS25" s="1101"/>
    </row>
    <row r="26" spans="1:97" ht="14.25" customHeight="1">
      <c r="A26" s="1954"/>
      <c r="B26" s="1955"/>
      <c r="C26" s="1956"/>
      <c r="D26" s="1959"/>
      <c r="E26" s="1960"/>
      <c r="F26" s="1965"/>
      <c r="G26" s="1965"/>
      <c r="H26" s="1965"/>
      <c r="I26" s="1965"/>
      <c r="J26" s="1965"/>
      <c r="K26" s="1965"/>
      <c r="L26" s="1965"/>
      <c r="M26" s="1965"/>
      <c r="N26" s="1965"/>
      <c r="O26" s="1965"/>
      <c r="P26" s="1965"/>
      <c r="Q26" s="1966"/>
      <c r="R26" s="64"/>
      <c r="S26" s="40"/>
      <c r="T26" s="65"/>
      <c r="U26" s="66"/>
      <c r="V26" s="40"/>
      <c r="W26" s="65"/>
      <c r="X26" s="66"/>
      <c r="Y26" s="40"/>
      <c r="Z26" s="67"/>
      <c r="AA26" s="39"/>
      <c r="AB26" s="2038"/>
      <c r="AC26" s="2039"/>
      <c r="AD26" s="2039"/>
      <c r="AE26" s="2039"/>
      <c r="AF26" s="2039"/>
      <c r="AG26" s="2039"/>
      <c r="AH26" s="2039"/>
      <c r="AI26" s="2039"/>
      <c r="AJ26" s="2039"/>
      <c r="AK26" s="2039"/>
      <c r="AL26" s="2039"/>
      <c r="AM26" s="2039"/>
      <c r="AN26" s="2039"/>
      <c r="AO26" s="2039"/>
      <c r="AP26" s="2039"/>
      <c r="AQ26" s="2039"/>
      <c r="AR26" s="2039"/>
      <c r="AS26" s="2039"/>
      <c r="AT26" s="2039"/>
      <c r="AU26" s="2040"/>
      <c r="AV26" s="83"/>
      <c r="AW26" s="84"/>
      <c r="AX26" s="114"/>
      <c r="AY26" s="114"/>
      <c r="AZ26" s="2044" t="s">
        <v>494</v>
      </c>
      <c r="BA26" s="2044"/>
      <c r="BB26" s="2047" t="str">
        <f>IF(入力シート!P42="","",入力シート!P42)</f>
        <v/>
      </c>
      <c r="BC26" s="2045"/>
      <c r="BD26" s="2045"/>
      <c r="BE26" s="2045"/>
      <c r="BF26" s="2045"/>
      <c r="BG26" s="1971" t="s">
        <v>495</v>
      </c>
      <c r="BH26" s="1971"/>
      <c r="BI26" s="1971"/>
      <c r="BJ26" s="110"/>
      <c r="BK26" s="110" t="s">
        <v>505</v>
      </c>
      <c r="BL26" s="1971" t="s">
        <v>494</v>
      </c>
      <c r="BM26" s="1971"/>
      <c r="BN26" s="2047" t="str">
        <f>IF(入力シート!N42="","",入力シート!N42)</f>
        <v/>
      </c>
      <c r="BO26" s="2045"/>
      <c r="BP26" s="2045"/>
      <c r="BQ26" s="2045"/>
      <c r="BR26" s="2045"/>
      <c r="BS26" s="1971" t="s">
        <v>495</v>
      </c>
      <c r="BT26" s="1971"/>
      <c r="BU26" s="1971"/>
      <c r="BV26" s="110"/>
      <c r="BW26" s="110"/>
      <c r="BX26" s="72"/>
      <c r="BY26" s="72"/>
      <c r="BZ26" s="72"/>
      <c r="CA26" s="72"/>
      <c r="CB26" s="73"/>
      <c r="CC26" s="2071"/>
      <c r="CD26" s="2074"/>
      <c r="CE26" s="2055"/>
      <c r="CF26" s="2058"/>
      <c r="CG26" s="2061"/>
      <c r="CH26" s="351"/>
      <c r="CI26" s="1901"/>
      <c r="CJ26" s="1900"/>
      <c r="CK26" s="1900"/>
      <c r="CL26" s="2080"/>
      <c r="CM26" s="2080"/>
      <c r="CN26" s="76"/>
      <c r="CO26" s="1118"/>
      <c r="CP26" s="368" t="str">
        <f>入力シート!BD42</f>
        <v>-1年度</v>
      </c>
      <c r="CQ26" s="1100" t="e">
        <f>入力シート!BE42</f>
        <v>#DIV/0!</v>
      </c>
      <c r="CR26" s="368" t="str">
        <f>入力シート!BF42</f>
        <v>(人/人)</v>
      </c>
      <c r="CS26" s="1101"/>
    </row>
    <row r="27" spans="1:97" ht="14.25" customHeight="1">
      <c r="A27" s="1954"/>
      <c r="B27" s="1955"/>
      <c r="C27" s="1956"/>
      <c r="D27" s="1959"/>
      <c r="E27" s="1960"/>
      <c r="F27" s="1965"/>
      <c r="G27" s="1965"/>
      <c r="H27" s="1965"/>
      <c r="I27" s="1965"/>
      <c r="J27" s="1965"/>
      <c r="K27" s="1965"/>
      <c r="L27" s="1965"/>
      <c r="M27" s="1965"/>
      <c r="N27" s="1965"/>
      <c r="O27" s="1965"/>
      <c r="P27" s="1965"/>
      <c r="Q27" s="1966"/>
      <c r="R27" s="115"/>
      <c r="S27" s="116"/>
      <c r="T27" s="117"/>
      <c r="U27" s="118"/>
      <c r="V27" s="116"/>
      <c r="W27" s="117"/>
      <c r="X27" s="118"/>
      <c r="Y27" s="116"/>
      <c r="Z27" s="119"/>
      <c r="AA27" s="39"/>
      <c r="AB27" s="2038"/>
      <c r="AC27" s="2039"/>
      <c r="AD27" s="2039"/>
      <c r="AE27" s="2039"/>
      <c r="AF27" s="2039"/>
      <c r="AG27" s="2039"/>
      <c r="AH27" s="2039"/>
      <c r="AI27" s="2039"/>
      <c r="AJ27" s="2039"/>
      <c r="AK27" s="2039"/>
      <c r="AL27" s="2039"/>
      <c r="AM27" s="2039"/>
      <c r="AN27" s="2039"/>
      <c r="AO27" s="2039"/>
      <c r="AP27" s="2039"/>
      <c r="AQ27" s="2039"/>
      <c r="AR27" s="2039"/>
      <c r="AS27" s="2039"/>
      <c r="AT27" s="2039"/>
      <c r="AU27" s="2040"/>
      <c r="AV27" s="1989"/>
      <c r="AW27" s="1990"/>
      <c r="AX27" s="1971" t="s">
        <v>506</v>
      </c>
      <c r="AY27" s="1971"/>
      <c r="AZ27" s="1971"/>
      <c r="BA27" s="1971"/>
      <c r="BB27" s="1971"/>
      <c r="BC27" s="1971"/>
      <c r="BD27" s="1971"/>
      <c r="BE27" s="1971"/>
      <c r="BF27" s="1971"/>
      <c r="BG27" s="1971"/>
      <c r="BH27" s="1971"/>
      <c r="BI27" s="1971"/>
      <c r="BJ27" s="1971"/>
      <c r="BK27" s="1971"/>
      <c r="BL27" s="1971"/>
      <c r="BM27" s="1971"/>
      <c r="BN27" s="1971"/>
      <c r="BO27" s="1971"/>
      <c r="BP27" s="1971"/>
      <c r="BQ27" s="1971"/>
      <c r="BR27" s="1971"/>
      <c r="BS27" s="1971"/>
      <c r="BT27" s="1971"/>
      <c r="BU27" s="1971"/>
      <c r="BV27" s="1971"/>
      <c r="BW27" s="1971"/>
      <c r="BX27" s="1971"/>
      <c r="BY27" s="1971"/>
      <c r="BZ27" s="1971"/>
      <c r="CA27" s="1971"/>
      <c r="CB27" s="73"/>
      <c r="CC27" s="2071"/>
      <c r="CD27" s="2074"/>
      <c r="CE27" s="2055"/>
      <c r="CF27" s="2058"/>
      <c r="CG27" s="2061"/>
      <c r="CH27" s="351"/>
      <c r="CI27" s="74"/>
      <c r="CJ27" s="2088" t="s">
        <v>507</v>
      </c>
      <c r="CK27" s="2088"/>
      <c r="CL27" s="2080" t="e">
        <f>IF(入力シート!AP39="☑",入力シート!P46,IF(入力シート!AS39="☑",入力シート!AK46,入力シート!AV46))</f>
        <v>#DIV/0!</v>
      </c>
      <c r="CM27" s="2080"/>
      <c r="CN27" s="76"/>
      <c r="CO27" s="1118"/>
      <c r="CP27" s="368" t="str">
        <f>入力シート!BD43</f>
        <v>３年平均</v>
      </c>
      <c r="CQ27" s="1100">
        <f>入力シート!BE43</f>
        <v>0</v>
      </c>
      <c r="CR27" s="1119"/>
      <c r="CS27" s="1120"/>
    </row>
    <row r="28" spans="1:97" ht="14.25" customHeight="1">
      <c r="A28" s="1954"/>
      <c r="B28" s="1955"/>
      <c r="C28" s="1956"/>
      <c r="D28" s="1959"/>
      <c r="E28" s="1960"/>
      <c r="F28" s="1965"/>
      <c r="G28" s="1965"/>
      <c r="H28" s="1965"/>
      <c r="I28" s="1965"/>
      <c r="J28" s="1965"/>
      <c r="K28" s="1965"/>
      <c r="L28" s="1965"/>
      <c r="M28" s="1965"/>
      <c r="N28" s="1965"/>
      <c r="O28" s="1965"/>
      <c r="P28" s="1965"/>
      <c r="Q28" s="1966"/>
      <c r="R28" s="1976" t="e">
        <f>IF(AA29=5,"○","")</f>
        <v>#DIV/0!</v>
      </c>
      <c r="S28" s="1977"/>
      <c r="T28" s="1978"/>
      <c r="U28" s="1979" t="e">
        <f>IF(AA29=3,"○","")</f>
        <v>#DIV/0!</v>
      </c>
      <c r="V28" s="1977"/>
      <c r="W28" s="1978"/>
      <c r="X28" s="1979" t="e">
        <f>IF(AA29=0,"○","")</f>
        <v>#DIV/0!</v>
      </c>
      <c r="Y28" s="1977"/>
      <c r="Z28" s="1980"/>
      <c r="AA28" s="39"/>
      <c r="AB28" s="2038"/>
      <c r="AC28" s="2039"/>
      <c r="AD28" s="2039"/>
      <c r="AE28" s="2039"/>
      <c r="AF28" s="2039"/>
      <c r="AG28" s="2039"/>
      <c r="AH28" s="2039"/>
      <c r="AI28" s="2039"/>
      <c r="AJ28" s="2039"/>
      <c r="AK28" s="2039"/>
      <c r="AL28" s="2039"/>
      <c r="AM28" s="2039"/>
      <c r="AN28" s="2039"/>
      <c r="AO28" s="2039"/>
      <c r="AP28" s="2039"/>
      <c r="AQ28" s="2039"/>
      <c r="AR28" s="2039"/>
      <c r="AS28" s="2039"/>
      <c r="AT28" s="2039"/>
      <c r="AU28" s="2040"/>
      <c r="AV28" s="120"/>
      <c r="AW28" s="110"/>
      <c r="AX28" s="72"/>
      <c r="AY28" s="72"/>
      <c r="AZ28" s="2044" t="s">
        <v>494</v>
      </c>
      <c r="BA28" s="2044"/>
      <c r="BB28" s="2047" t="str">
        <f>IF(入力シート!P45="","",入力シート!P45)</f>
        <v/>
      </c>
      <c r="BC28" s="2045"/>
      <c r="BD28" s="2045"/>
      <c r="BE28" s="2045"/>
      <c r="BF28" s="2045"/>
      <c r="BG28" s="1971" t="s">
        <v>495</v>
      </c>
      <c r="BH28" s="1971"/>
      <c r="BI28" s="1971"/>
      <c r="BJ28" s="110"/>
      <c r="BK28" s="110" t="s">
        <v>505</v>
      </c>
      <c r="BL28" s="1971" t="s">
        <v>494</v>
      </c>
      <c r="BM28" s="1971"/>
      <c r="BN28" s="2047" t="str">
        <f>IF(入力シート!N45="","",入力シート!N45)</f>
        <v/>
      </c>
      <c r="BO28" s="2045"/>
      <c r="BP28" s="2045"/>
      <c r="BQ28" s="2045"/>
      <c r="BR28" s="2045"/>
      <c r="BS28" s="1971" t="s">
        <v>495</v>
      </c>
      <c r="BT28" s="1971"/>
      <c r="BU28" s="1971"/>
      <c r="BV28" s="110"/>
      <c r="BW28" s="110"/>
      <c r="BX28" s="72"/>
      <c r="BY28" s="72"/>
      <c r="BZ28" s="72"/>
      <c r="CA28" s="72"/>
      <c r="CB28" s="82"/>
      <c r="CC28" s="2071"/>
      <c r="CD28" s="2074"/>
      <c r="CE28" s="2055"/>
      <c r="CF28" s="2058"/>
      <c r="CG28" s="2061"/>
      <c r="CH28" s="351"/>
      <c r="CI28" s="74"/>
      <c r="CJ28" s="2088"/>
      <c r="CK28" s="2088"/>
      <c r="CL28" s="2080"/>
      <c r="CM28" s="2080"/>
      <c r="CN28" s="76"/>
      <c r="CO28" s="1118"/>
      <c r="CP28" s="1881" t="e">
        <f>入力シート!BD44</f>
        <v>#DIV/0!</v>
      </c>
      <c r="CQ28" s="1882"/>
      <c r="CR28" s="1882"/>
      <c r="CS28" s="1883"/>
    </row>
    <row r="29" spans="1:97" ht="14.25" customHeight="1">
      <c r="A29" s="1954"/>
      <c r="B29" s="1955"/>
      <c r="C29" s="1956"/>
      <c r="D29" s="1959"/>
      <c r="E29" s="1960"/>
      <c r="F29" s="1965"/>
      <c r="G29" s="1965"/>
      <c r="H29" s="1965"/>
      <c r="I29" s="1965"/>
      <c r="J29" s="1965"/>
      <c r="K29" s="1965"/>
      <c r="L29" s="1965"/>
      <c r="M29" s="1965"/>
      <c r="N29" s="1965"/>
      <c r="O29" s="1965"/>
      <c r="P29" s="1965"/>
      <c r="Q29" s="1966"/>
      <c r="R29" s="1976"/>
      <c r="S29" s="1977"/>
      <c r="T29" s="1978"/>
      <c r="U29" s="1979"/>
      <c r="V29" s="1977"/>
      <c r="W29" s="1978"/>
      <c r="X29" s="1979"/>
      <c r="Y29" s="1977"/>
      <c r="Z29" s="1980"/>
      <c r="AA29" s="39" t="e">
        <f>入力シート!AZ40</f>
        <v>#DIV/0!</v>
      </c>
      <c r="AB29" s="2038"/>
      <c r="AC29" s="2039"/>
      <c r="AD29" s="2039"/>
      <c r="AE29" s="2039"/>
      <c r="AF29" s="2039"/>
      <c r="AG29" s="2039"/>
      <c r="AH29" s="2039"/>
      <c r="AI29" s="2039"/>
      <c r="AJ29" s="2039"/>
      <c r="AK29" s="2039"/>
      <c r="AL29" s="2039"/>
      <c r="AM29" s="2039"/>
      <c r="AN29" s="2039"/>
      <c r="AO29" s="2039"/>
      <c r="AP29" s="2039"/>
      <c r="AQ29" s="2039"/>
      <c r="AR29" s="2039"/>
      <c r="AS29" s="2039"/>
      <c r="AT29" s="2039"/>
      <c r="AU29" s="2040"/>
      <c r="AV29" s="80"/>
      <c r="AW29" s="81"/>
      <c r="AX29" s="1971" t="s">
        <v>508</v>
      </c>
      <c r="AY29" s="1971"/>
      <c r="AZ29" s="1971"/>
      <c r="BA29" s="1971"/>
      <c r="BB29" s="1971"/>
      <c r="BC29" s="1971"/>
      <c r="BD29" s="121"/>
      <c r="BE29" s="2045" t="str">
        <f>AX25</f>
        <v/>
      </c>
      <c r="BF29" s="2045"/>
      <c r="BG29" s="2045"/>
      <c r="BH29" s="2045"/>
      <c r="BI29" s="2043" t="s">
        <v>509</v>
      </c>
      <c r="BJ29" s="2043"/>
      <c r="BK29" s="72"/>
      <c r="BL29" s="1971" t="s">
        <v>494</v>
      </c>
      <c r="BM29" s="1971"/>
      <c r="BN29" s="2037" t="e">
        <f>IF(入力シート!P43=0,"",入力シート!P43)</f>
        <v>#DIV/0!</v>
      </c>
      <c r="BO29" s="2037"/>
      <c r="BP29" s="2037"/>
      <c r="BQ29" s="2037"/>
      <c r="BR29" s="2037"/>
      <c r="BS29" s="1971" t="s">
        <v>500</v>
      </c>
      <c r="BT29" s="1971"/>
      <c r="BU29" s="1971"/>
      <c r="BV29" s="72"/>
      <c r="BW29" s="72"/>
      <c r="BX29" s="72"/>
      <c r="BY29" s="72"/>
      <c r="BZ29" s="72"/>
      <c r="CA29" s="72"/>
      <c r="CB29" s="82"/>
      <c r="CC29" s="2071"/>
      <c r="CD29" s="2074"/>
      <c r="CE29" s="2055"/>
      <c r="CF29" s="2058"/>
      <c r="CG29" s="2061"/>
      <c r="CH29" s="351" t="e">
        <f>入力シート!BB40</f>
        <v>#DIV/0!</v>
      </c>
      <c r="CI29" s="74"/>
      <c r="CJ29" s="2079" t="s">
        <v>510</v>
      </c>
      <c r="CK29" s="2079"/>
      <c r="CL29" s="2080">
        <f>IF(入力シート!AP39="☑",入力シート!P50,IF(入力シート!AS39="☑",入力シート!AK50,入力シート!AV50))</f>
        <v>0</v>
      </c>
      <c r="CM29" s="2080"/>
      <c r="CN29" s="76"/>
      <c r="CO29" s="1118"/>
      <c r="CP29" s="1119"/>
      <c r="CQ29" s="1119"/>
      <c r="CR29" s="1119"/>
      <c r="CS29" s="1120"/>
    </row>
    <row r="30" spans="1:97" ht="14.25" customHeight="1">
      <c r="A30" s="1954"/>
      <c r="B30" s="1955"/>
      <c r="C30" s="1956"/>
      <c r="D30" s="1959"/>
      <c r="E30" s="1960"/>
      <c r="F30" s="1965"/>
      <c r="G30" s="1965"/>
      <c r="H30" s="1965"/>
      <c r="I30" s="1965"/>
      <c r="J30" s="1965"/>
      <c r="K30" s="1965"/>
      <c r="L30" s="1965"/>
      <c r="M30" s="1965"/>
      <c r="N30" s="1965"/>
      <c r="O30" s="1965"/>
      <c r="P30" s="1965"/>
      <c r="Q30" s="1966"/>
      <c r="R30" s="1981">
        <v>5</v>
      </c>
      <c r="S30" s="1982"/>
      <c r="T30" s="1983"/>
      <c r="U30" s="1984">
        <v>3</v>
      </c>
      <c r="V30" s="1982"/>
      <c r="W30" s="1983"/>
      <c r="X30" s="1984">
        <v>0</v>
      </c>
      <c r="Y30" s="1982"/>
      <c r="Z30" s="1985"/>
      <c r="AA30" s="39"/>
      <c r="AB30" s="2038"/>
      <c r="AC30" s="2039"/>
      <c r="AD30" s="2039"/>
      <c r="AE30" s="2039"/>
      <c r="AF30" s="2039"/>
      <c r="AG30" s="2039"/>
      <c r="AH30" s="2039"/>
      <c r="AI30" s="2039"/>
      <c r="AJ30" s="2039"/>
      <c r="AK30" s="2039"/>
      <c r="AL30" s="2039"/>
      <c r="AM30" s="2039"/>
      <c r="AN30" s="2039"/>
      <c r="AO30" s="2039"/>
      <c r="AP30" s="2039"/>
      <c r="AQ30" s="2039"/>
      <c r="AR30" s="2039"/>
      <c r="AS30" s="2039"/>
      <c r="AT30" s="2039"/>
      <c r="AU30" s="2040"/>
      <c r="AV30" s="122"/>
      <c r="AW30" s="72"/>
      <c r="AX30" s="72"/>
      <c r="AY30" s="72"/>
      <c r="AZ30" s="72"/>
      <c r="BA30" s="72"/>
      <c r="BB30" s="72"/>
      <c r="BC30" s="2043" t="s">
        <v>511</v>
      </c>
      <c r="BD30" s="2043"/>
      <c r="BE30" s="2043"/>
      <c r="BF30" s="2043"/>
      <c r="BG30" s="2043"/>
      <c r="BH30" s="2043"/>
      <c r="BI30" s="2043"/>
      <c r="BJ30" s="2043"/>
      <c r="BK30" s="72"/>
      <c r="BL30" s="1971" t="s">
        <v>494</v>
      </c>
      <c r="BM30" s="1971"/>
      <c r="BN30" s="2037" t="e">
        <f>IF(入力シート!P46=0,"",入力シート!P46)</f>
        <v>#DIV/0!</v>
      </c>
      <c r="BO30" s="2037"/>
      <c r="BP30" s="2037"/>
      <c r="BQ30" s="2037"/>
      <c r="BR30" s="2037"/>
      <c r="BS30" s="1971" t="s">
        <v>500</v>
      </c>
      <c r="BT30" s="1971"/>
      <c r="BU30" s="1971"/>
      <c r="BV30" s="72"/>
      <c r="BW30" s="72"/>
      <c r="BX30" s="72"/>
      <c r="BY30" s="72"/>
      <c r="BZ30" s="72"/>
      <c r="CA30" s="72"/>
      <c r="CB30" s="82"/>
      <c r="CC30" s="2071"/>
      <c r="CD30" s="2074"/>
      <c r="CE30" s="2055"/>
      <c r="CF30" s="2058"/>
      <c r="CG30" s="2061"/>
      <c r="CH30" s="351"/>
      <c r="CI30" s="74"/>
      <c r="CJ30" s="2079"/>
      <c r="CK30" s="2079"/>
      <c r="CL30" s="2080"/>
      <c r="CM30" s="2080"/>
      <c r="CN30" s="76"/>
      <c r="CO30" s="1118"/>
      <c r="CP30" s="1870" t="str">
        <f>IF(入力シート!BC46="","",入力シート!BC46)</f>
        <v/>
      </c>
      <c r="CQ30" s="1914"/>
      <c r="CR30" s="1914"/>
      <c r="CS30" s="1915"/>
    </row>
    <row r="31" spans="1:97" ht="14.25" customHeight="1">
      <c r="A31" s="1954"/>
      <c r="B31" s="1955"/>
      <c r="C31" s="1956"/>
      <c r="D31" s="1959"/>
      <c r="E31" s="1960"/>
      <c r="F31" s="1965"/>
      <c r="G31" s="1965"/>
      <c r="H31" s="1965"/>
      <c r="I31" s="1965"/>
      <c r="J31" s="1965"/>
      <c r="K31" s="1965"/>
      <c r="L31" s="1965"/>
      <c r="M31" s="1965"/>
      <c r="N31" s="1965"/>
      <c r="O31" s="1965"/>
      <c r="P31" s="1965"/>
      <c r="Q31" s="1966"/>
      <c r="R31" s="1981"/>
      <c r="S31" s="1982"/>
      <c r="T31" s="1983"/>
      <c r="U31" s="1984"/>
      <c r="V31" s="1982"/>
      <c r="W31" s="1983"/>
      <c r="X31" s="1984"/>
      <c r="Y31" s="1982"/>
      <c r="Z31" s="1985"/>
      <c r="AA31" s="39"/>
      <c r="AB31" s="111"/>
      <c r="AC31" s="112"/>
      <c r="AD31" s="112"/>
      <c r="AE31" s="112"/>
      <c r="AF31" s="112"/>
      <c r="AG31" s="112"/>
      <c r="AH31" s="112"/>
      <c r="AI31" s="112"/>
      <c r="AJ31" s="112"/>
      <c r="AK31" s="112"/>
      <c r="AL31" s="112"/>
      <c r="AM31" s="112"/>
      <c r="AN31" s="112"/>
      <c r="AO31" s="112"/>
      <c r="AP31" s="112"/>
      <c r="AQ31" s="112"/>
      <c r="AR31" s="112"/>
      <c r="AS31" s="112"/>
      <c r="AT31" s="112"/>
      <c r="AU31" s="113"/>
      <c r="AV31" s="1989" t="s">
        <v>3</v>
      </c>
      <c r="AW31" s="1990"/>
      <c r="AX31" s="1971" t="s">
        <v>512</v>
      </c>
      <c r="AY31" s="1971"/>
      <c r="AZ31" s="1971"/>
      <c r="BA31" s="1971"/>
      <c r="BB31" s="1971"/>
      <c r="BC31" s="1971"/>
      <c r="BD31" s="1971"/>
      <c r="BE31" s="1971"/>
      <c r="BF31" s="1971"/>
      <c r="BG31" s="1971"/>
      <c r="BH31" s="1971"/>
      <c r="BI31" s="1971"/>
      <c r="BJ31" s="1971"/>
      <c r="BK31" s="1971"/>
      <c r="BL31" s="1971" t="s">
        <v>494</v>
      </c>
      <c r="BM31" s="1971"/>
      <c r="BN31" s="2037" t="str">
        <f>IF(入力シート!P50=0,"",入力シート!P50)</f>
        <v/>
      </c>
      <c r="BO31" s="2037"/>
      <c r="BP31" s="2037"/>
      <c r="BQ31" s="2037"/>
      <c r="BR31" s="2037"/>
      <c r="BS31" s="1971" t="s">
        <v>500</v>
      </c>
      <c r="BT31" s="1971"/>
      <c r="BU31" s="1971"/>
      <c r="BV31" s="72"/>
      <c r="BW31" s="72"/>
      <c r="BX31" s="72"/>
      <c r="BY31" s="72"/>
      <c r="BZ31" s="72"/>
      <c r="CA31" s="72"/>
      <c r="CB31" s="82"/>
      <c r="CC31" s="2071"/>
      <c r="CD31" s="2074"/>
      <c r="CE31" s="2055"/>
      <c r="CF31" s="2058"/>
      <c r="CG31" s="2061"/>
      <c r="CH31" s="351"/>
      <c r="CI31" s="74"/>
      <c r="CJ31" s="123"/>
      <c r="CK31" s="123"/>
      <c r="CL31" s="124"/>
      <c r="CM31" s="124"/>
      <c r="CN31" s="76"/>
      <c r="CO31" s="1118"/>
      <c r="CP31" s="1914"/>
      <c r="CQ31" s="1914"/>
      <c r="CR31" s="1914"/>
      <c r="CS31" s="1915"/>
    </row>
    <row r="32" spans="1:97" ht="14.25" customHeight="1">
      <c r="A32" s="1954"/>
      <c r="B32" s="1955"/>
      <c r="C32" s="1956"/>
      <c r="D32" s="1959"/>
      <c r="E32" s="1960"/>
      <c r="F32" s="1965"/>
      <c r="G32" s="1965"/>
      <c r="H32" s="1965"/>
      <c r="I32" s="1965"/>
      <c r="J32" s="1965"/>
      <c r="K32" s="1965"/>
      <c r="L32" s="1965"/>
      <c r="M32" s="1965"/>
      <c r="N32" s="1965"/>
      <c r="O32" s="1965"/>
      <c r="P32" s="1965"/>
      <c r="Q32" s="1966"/>
      <c r="R32" s="64"/>
      <c r="S32" s="40"/>
      <c r="T32" s="65"/>
      <c r="U32" s="66"/>
      <c r="V32" s="40"/>
      <c r="W32" s="65"/>
      <c r="X32" s="66"/>
      <c r="Y32" s="40"/>
      <c r="Z32" s="67"/>
      <c r="AA32" s="39"/>
      <c r="AB32" s="125"/>
      <c r="AC32" s="85"/>
      <c r="AD32" s="85"/>
      <c r="AE32" s="85"/>
      <c r="AF32" s="85"/>
      <c r="AG32" s="85"/>
      <c r="AH32" s="85"/>
      <c r="AI32" s="85"/>
      <c r="AJ32" s="85"/>
      <c r="AK32" s="85"/>
      <c r="AL32" s="85"/>
      <c r="AM32" s="85"/>
      <c r="AN32" s="85"/>
      <c r="AO32" s="85"/>
      <c r="AP32" s="85"/>
      <c r="AQ32" s="85"/>
      <c r="AR32" s="85"/>
      <c r="AS32" s="85"/>
      <c r="AT32" s="85"/>
      <c r="AU32" s="126"/>
      <c r="AV32" s="2041"/>
      <c r="AW32" s="2015"/>
      <c r="AX32" s="2015"/>
      <c r="AY32" s="2015"/>
      <c r="AZ32" s="2015"/>
      <c r="BA32" s="2015"/>
      <c r="BB32" s="2015"/>
      <c r="BC32" s="2015"/>
      <c r="BD32" s="2015"/>
      <c r="BE32" s="2015"/>
      <c r="BF32" s="2015"/>
      <c r="BG32" s="2015"/>
      <c r="BH32" s="2015"/>
      <c r="BI32" s="2015"/>
      <c r="BJ32" s="2015"/>
      <c r="BK32" s="2015"/>
      <c r="BL32" s="2015"/>
      <c r="BM32" s="2015"/>
      <c r="BN32" s="2015"/>
      <c r="BO32" s="2015"/>
      <c r="BP32" s="2015"/>
      <c r="BQ32" s="2015"/>
      <c r="BR32" s="2015"/>
      <c r="BS32" s="2015"/>
      <c r="BT32" s="2015"/>
      <c r="BU32" s="2015"/>
      <c r="BV32" s="2015"/>
      <c r="BW32" s="2015"/>
      <c r="BX32" s="2015"/>
      <c r="BY32" s="2015"/>
      <c r="BZ32" s="2015"/>
      <c r="CA32" s="2015"/>
      <c r="CB32" s="2042"/>
      <c r="CC32" s="2071"/>
      <c r="CD32" s="2074"/>
      <c r="CE32" s="2055"/>
      <c r="CF32" s="2058"/>
      <c r="CG32" s="2061"/>
      <c r="CH32" s="351"/>
      <c r="CI32" s="74"/>
      <c r="CJ32" s="75"/>
      <c r="CK32" s="127"/>
      <c r="CL32" s="1936" t="s">
        <v>501</v>
      </c>
      <c r="CM32" s="1933" t="e">
        <f>入力シート!BB40</f>
        <v>#DIV/0!</v>
      </c>
      <c r="CN32" s="1895" t="s">
        <v>25</v>
      </c>
      <c r="CO32" s="1118"/>
      <c r="CP32" s="1914"/>
      <c r="CQ32" s="1914"/>
      <c r="CR32" s="1914"/>
      <c r="CS32" s="1915"/>
    </row>
    <row r="33" spans="1:97" ht="14.25" customHeight="1">
      <c r="A33" s="1954"/>
      <c r="B33" s="1955"/>
      <c r="C33" s="1956"/>
      <c r="D33" s="1959"/>
      <c r="E33" s="1960"/>
      <c r="F33" s="1965"/>
      <c r="G33" s="1965"/>
      <c r="H33" s="1965"/>
      <c r="I33" s="1965"/>
      <c r="J33" s="1965"/>
      <c r="K33" s="1965"/>
      <c r="L33" s="1965"/>
      <c r="M33" s="1965"/>
      <c r="N33" s="1965"/>
      <c r="O33" s="1965"/>
      <c r="P33" s="1965"/>
      <c r="Q33" s="1966"/>
      <c r="R33" s="64"/>
      <c r="S33" s="40"/>
      <c r="T33" s="65"/>
      <c r="U33" s="66"/>
      <c r="V33" s="40"/>
      <c r="W33" s="65"/>
      <c r="X33" s="66"/>
      <c r="Y33" s="40"/>
      <c r="Z33" s="67"/>
      <c r="AA33" s="39"/>
      <c r="AB33" s="125"/>
      <c r="AC33" s="85"/>
      <c r="AD33" s="85"/>
      <c r="AE33" s="85"/>
      <c r="AF33" s="85"/>
      <c r="AG33" s="85"/>
      <c r="AH33" s="85"/>
      <c r="AI33" s="85"/>
      <c r="AJ33" s="85"/>
      <c r="AK33" s="85"/>
      <c r="AL33" s="85"/>
      <c r="AM33" s="85"/>
      <c r="AN33" s="85"/>
      <c r="AO33" s="85"/>
      <c r="AP33" s="85"/>
      <c r="AQ33" s="85"/>
      <c r="AR33" s="85"/>
      <c r="AS33" s="85"/>
      <c r="AT33" s="85"/>
      <c r="AU33" s="126"/>
      <c r="AV33" s="89"/>
      <c r="AW33" s="86"/>
      <c r="AX33" s="86"/>
      <c r="AY33" s="86"/>
      <c r="AZ33" s="86"/>
      <c r="BA33" s="86"/>
      <c r="BB33" s="86"/>
      <c r="BC33" s="86"/>
      <c r="BD33" s="86"/>
      <c r="BE33" s="86"/>
      <c r="BF33" s="86"/>
      <c r="BG33" s="86"/>
      <c r="BH33" s="86"/>
      <c r="BI33" s="86"/>
      <c r="BJ33" s="86"/>
      <c r="BK33" s="86"/>
      <c r="BL33" s="86"/>
      <c r="BM33" s="86"/>
      <c r="BN33" s="86"/>
      <c r="BO33" s="86"/>
      <c r="BP33" s="86"/>
      <c r="BQ33" s="86"/>
      <c r="BR33" s="86"/>
      <c r="BS33" s="86"/>
      <c r="BT33" s="86"/>
      <c r="BU33" s="86"/>
      <c r="BV33" s="86"/>
      <c r="BW33" s="86"/>
      <c r="BX33" s="86"/>
      <c r="BY33" s="86"/>
      <c r="BZ33" s="86"/>
      <c r="CA33" s="86"/>
      <c r="CB33" s="90"/>
      <c r="CC33" s="2071"/>
      <c r="CD33" s="2074"/>
      <c r="CE33" s="2055"/>
      <c r="CF33" s="2058"/>
      <c r="CG33" s="2061"/>
      <c r="CH33" s="351"/>
      <c r="CI33" s="74"/>
      <c r="CJ33" s="75"/>
      <c r="CK33" s="128"/>
      <c r="CL33" s="1937"/>
      <c r="CM33" s="1934"/>
      <c r="CN33" s="1896"/>
      <c r="CO33" s="1118"/>
      <c r="CP33" s="1914"/>
      <c r="CQ33" s="1914"/>
      <c r="CR33" s="1914"/>
      <c r="CS33" s="1915"/>
    </row>
    <row r="34" spans="1:97" ht="14.25" customHeight="1">
      <c r="A34" s="1954"/>
      <c r="B34" s="1955"/>
      <c r="C34" s="1956"/>
      <c r="D34" s="1961"/>
      <c r="E34" s="1962"/>
      <c r="F34" s="1967"/>
      <c r="G34" s="1967"/>
      <c r="H34" s="1967"/>
      <c r="I34" s="1967"/>
      <c r="J34" s="1967"/>
      <c r="K34" s="1967"/>
      <c r="L34" s="1967"/>
      <c r="M34" s="1967"/>
      <c r="N34" s="1967"/>
      <c r="O34" s="1967"/>
      <c r="P34" s="1967"/>
      <c r="Q34" s="1968"/>
      <c r="R34" s="93"/>
      <c r="S34" s="94"/>
      <c r="T34" s="95"/>
      <c r="U34" s="96"/>
      <c r="V34" s="94"/>
      <c r="W34" s="95"/>
      <c r="X34" s="96"/>
      <c r="Y34" s="94"/>
      <c r="Z34" s="97"/>
      <c r="AA34" s="98"/>
      <c r="AB34" s="2033"/>
      <c r="AC34" s="2034"/>
      <c r="AD34" s="2034"/>
      <c r="AE34" s="2034"/>
      <c r="AF34" s="2034"/>
      <c r="AG34" s="2034"/>
      <c r="AH34" s="2034"/>
      <c r="AI34" s="2034"/>
      <c r="AJ34" s="2034"/>
      <c r="AK34" s="2034"/>
      <c r="AL34" s="2034"/>
      <c r="AM34" s="2034"/>
      <c r="AN34" s="2034"/>
      <c r="AO34" s="2034"/>
      <c r="AP34" s="2034"/>
      <c r="AQ34" s="2034"/>
      <c r="AR34" s="2034"/>
      <c r="AS34" s="2034"/>
      <c r="AT34" s="2034"/>
      <c r="AU34" s="2035"/>
      <c r="AV34" s="2033"/>
      <c r="AW34" s="2034"/>
      <c r="AX34" s="2034"/>
      <c r="AY34" s="2034"/>
      <c r="AZ34" s="2034"/>
      <c r="BA34" s="2034"/>
      <c r="BB34" s="2034"/>
      <c r="BC34" s="2034"/>
      <c r="BD34" s="2034"/>
      <c r="BE34" s="2034"/>
      <c r="BF34" s="2034"/>
      <c r="BG34" s="2034"/>
      <c r="BH34" s="2034"/>
      <c r="BI34" s="2034"/>
      <c r="BJ34" s="2034"/>
      <c r="BK34" s="2034"/>
      <c r="BL34" s="2034"/>
      <c r="BM34" s="2034"/>
      <c r="BN34" s="2034"/>
      <c r="BO34" s="2034"/>
      <c r="BP34" s="2034"/>
      <c r="BQ34" s="2034"/>
      <c r="BR34" s="2034"/>
      <c r="BS34" s="2034"/>
      <c r="BT34" s="2034"/>
      <c r="BU34" s="2034"/>
      <c r="BV34" s="2034"/>
      <c r="BW34" s="2034"/>
      <c r="BX34" s="2034"/>
      <c r="BY34" s="2034"/>
      <c r="BZ34" s="2034"/>
      <c r="CA34" s="2034"/>
      <c r="CB34" s="2036"/>
      <c r="CC34" s="2072"/>
      <c r="CD34" s="2075"/>
      <c r="CE34" s="2056"/>
      <c r="CF34" s="2059"/>
      <c r="CG34" s="2062"/>
      <c r="CH34" s="352"/>
      <c r="CI34" s="99"/>
      <c r="CJ34" s="100"/>
      <c r="CK34" s="129"/>
      <c r="CL34" s="1938"/>
      <c r="CM34" s="1935"/>
      <c r="CN34" s="1897"/>
      <c r="CO34" s="1121"/>
      <c r="CP34" s="1916"/>
      <c r="CQ34" s="1916"/>
      <c r="CR34" s="1916"/>
      <c r="CS34" s="1917"/>
    </row>
    <row r="35" spans="1:97" ht="14.25" customHeight="1">
      <c r="A35" s="1954"/>
      <c r="B35" s="1955"/>
      <c r="C35" s="1956"/>
      <c r="D35" s="2096" t="s">
        <v>8</v>
      </c>
      <c r="E35" s="2010"/>
      <c r="F35" s="2016" t="s">
        <v>513</v>
      </c>
      <c r="G35" s="2016"/>
      <c r="H35" s="2016"/>
      <c r="I35" s="2016"/>
      <c r="J35" s="2016"/>
      <c r="K35" s="2016"/>
      <c r="L35" s="2016"/>
      <c r="M35" s="2016"/>
      <c r="N35" s="2016"/>
      <c r="O35" s="2016"/>
      <c r="P35" s="2016"/>
      <c r="Q35" s="2017"/>
      <c r="R35" s="103"/>
      <c r="S35" s="104"/>
      <c r="T35" s="105"/>
      <c r="U35" s="106"/>
      <c r="V35" s="104"/>
      <c r="W35" s="105"/>
      <c r="X35" s="106"/>
      <c r="Y35" s="104"/>
      <c r="Z35" s="107"/>
      <c r="AA35" s="108"/>
      <c r="AB35" s="130"/>
      <c r="AC35" s="131"/>
      <c r="AD35" s="131"/>
      <c r="AE35" s="131"/>
      <c r="AF35" s="131"/>
      <c r="AG35" s="131"/>
      <c r="AH35" s="131"/>
      <c r="AI35" s="131"/>
      <c r="AJ35" s="131"/>
      <c r="AK35" s="131"/>
      <c r="AL35" s="131"/>
      <c r="AM35" s="131"/>
      <c r="AN35" s="131"/>
      <c r="AO35" s="131"/>
      <c r="AP35" s="131"/>
      <c r="AQ35" s="131"/>
      <c r="AR35" s="131"/>
      <c r="AS35" s="131"/>
      <c r="AT35" s="131"/>
      <c r="AU35" s="132"/>
      <c r="AV35" s="2021"/>
      <c r="AW35" s="2022"/>
      <c r="AX35" s="2023"/>
      <c r="AY35" s="2023"/>
      <c r="AZ35" s="2023"/>
      <c r="BA35" s="2023"/>
      <c r="BB35" s="2023"/>
      <c r="BC35" s="2023"/>
      <c r="BD35" s="2023"/>
      <c r="BE35" s="2023"/>
      <c r="BF35" s="2023"/>
      <c r="BG35" s="2023"/>
      <c r="BH35" s="2023"/>
      <c r="BI35" s="2023"/>
      <c r="BJ35" s="2023"/>
      <c r="BK35" s="110"/>
      <c r="BL35" s="110"/>
      <c r="BM35" s="72"/>
      <c r="BN35" s="72"/>
      <c r="BO35" s="1971"/>
      <c r="BP35" s="1971"/>
      <c r="BQ35" s="133"/>
      <c r="BR35" s="133"/>
      <c r="BS35" s="133"/>
      <c r="BT35" s="133"/>
      <c r="BU35" s="133"/>
      <c r="BV35" s="1971"/>
      <c r="BW35" s="1971"/>
      <c r="BX35" s="1971"/>
      <c r="BY35" s="110"/>
      <c r="BZ35" s="110"/>
      <c r="CA35" s="110"/>
      <c r="CB35" s="73"/>
      <c r="CC35" s="2070">
        <f>入力シート!AZ55</f>
        <v>5</v>
      </c>
      <c r="CD35" s="2073" t="str">
        <f>IF(入力シート!AZ55=入力シート!BB55,"➡",IF(入力シート!BB55&gt;入力シート!AZ55,"⇧","⇩"))</f>
        <v>⇧</v>
      </c>
      <c r="CE35" s="2081">
        <v>5</v>
      </c>
      <c r="CF35" s="2083">
        <v>3</v>
      </c>
      <c r="CG35" s="2085">
        <v>0</v>
      </c>
      <c r="CH35" s="353"/>
      <c r="CI35" s="134"/>
      <c r="CJ35" s="135"/>
      <c r="CK35" s="135"/>
      <c r="CL35" s="135"/>
      <c r="CM35" s="135"/>
      <c r="CN35" s="136"/>
      <c r="CO35" s="1122"/>
      <c r="CP35" s="1123"/>
      <c r="CQ35" s="1123"/>
      <c r="CR35" s="1123"/>
      <c r="CS35" s="1124"/>
    </row>
    <row r="36" spans="1:97" ht="14.25" customHeight="1">
      <c r="A36" s="1954"/>
      <c r="B36" s="1955"/>
      <c r="C36" s="1956"/>
      <c r="D36" s="2090"/>
      <c r="E36" s="1960"/>
      <c r="F36" s="1965"/>
      <c r="G36" s="1965"/>
      <c r="H36" s="1965"/>
      <c r="I36" s="1965"/>
      <c r="J36" s="1965"/>
      <c r="K36" s="1965"/>
      <c r="L36" s="1965"/>
      <c r="M36" s="1965"/>
      <c r="N36" s="1965"/>
      <c r="O36" s="1965"/>
      <c r="P36" s="1965"/>
      <c r="Q36" s="1966"/>
      <c r="R36" s="64"/>
      <c r="S36" s="40"/>
      <c r="T36" s="65"/>
      <c r="U36" s="66"/>
      <c r="V36" s="40"/>
      <c r="W36" s="65"/>
      <c r="X36" s="66"/>
      <c r="Y36" s="40"/>
      <c r="Z36" s="67"/>
      <c r="AA36" s="39"/>
      <c r="AB36" s="130"/>
      <c r="AC36" s="131"/>
      <c r="AD36" s="131"/>
      <c r="AE36" s="131"/>
      <c r="AF36" s="131"/>
      <c r="AG36" s="131"/>
      <c r="AH36" s="131"/>
      <c r="AI36" s="131"/>
      <c r="AJ36" s="131"/>
      <c r="AK36" s="131"/>
      <c r="AL36" s="131"/>
      <c r="AM36" s="131"/>
      <c r="AN36" s="131"/>
      <c r="AO36" s="131"/>
      <c r="AP36" s="131"/>
      <c r="AQ36" s="131"/>
      <c r="AR36" s="131"/>
      <c r="AS36" s="131"/>
      <c r="AT36" s="131"/>
      <c r="AU36" s="132"/>
      <c r="AV36" s="1989" t="s">
        <v>2</v>
      </c>
      <c r="AW36" s="1990"/>
      <c r="AX36" s="2045" t="str">
        <f>IF(入力シート!M57="","",入力シート!M57)</f>
        <v/>
      </c>
      <c r="AY36" s="2045"/>
      <c r="AZ36" s="2045"/>
      <c r="BA36" s="2045"/>
      <c r="BB36" s="2045"/>
      <c r="BC36" s="1971" t="s">
        <v>514</v>
      </c>
      <c r="BD36" s="1971"/>
      <c r="BE36" s="1971"/>
      <c r="BF36" s="1971"/>
      <c r="BG36" s="1971"/>
      <c r="BH36" s="1971"/>
      <c r="BI36" s="1971"/>
      <c r="BJ36" s="1971"/>
      <c r="BK36" s="1971"/>
      <c r="BL36" s="1971"/>
      <c r="BM36" s="1971"/>
      <c r="BN36" s="1971"/>
      <c r="BO36" s="1971"/>
      <c r="BP36" s="1971"/>
      <c r="BQ36" s="1971"/>
      <c r="BR36" s="1971"/>
      <c r="BS36" s="1971"/>
      <c r="BT36" s="1971"/>
      <c r="BU36" s="1971"/>
      <c r="BV36" s="1971"/>
      <c r="BW36" s="1971"/>
      <c r="BX36" s="1971"/>
      <c r="BY36" s="1971"/>
      <c r="BZ36" s="1971"/>
      <c r="CA36" s="1971"/>
      <c r="CB36" s="73"/>
      <c r="CC36" s="2071"/>
      <c r="CD36" s="2074"/>
      <c r="CE36" s="2082"/>
      <c r="CF36" s="2084"/>
      <c r="CG36" s="2086"/>
      <c r="CH36" s="354"/>
      <c r="CI36" s="138"/>
      <c r="CJ36" s="139"/>
      <c r="CK36" s="139"/>
      <c r="CL36" s="139"/>
      <c r="CM36" s="139"/>
      <c r="CN36" s="136"/>
      <c r="CO36" s="1125"/>
      <c r="CP36" s="372" t="str">
        <f>IF(OR(AND(入力シート!$AS$54="□",入力シート!$AQ$65="☑"),AND(入力シート!$AS$54="☑",入力シート!$AG$65="☑")),"☑実施率が30％未満でも保健指導の勧奨実績等がある,","")</f>
        <v/>
      </c>
      <c r="CQ36" s="368"/>
      <c r="CR36" s="369"/>
      <c r="CS36" s="370"/>
    </row>
    <row r="37" spans="1:97" ht="14.25" customHeight="1">
      <c r="A37" s="1954"/>
      <c r="B37" s="1955"/>
      <c r="C37" s="1956"/>
      <c r="D37" s="2090"/>
      <c r="E37" s="1960"/>
      <c r="F37" s="1965"/>
      <c r="G37" s="1965"/>
      <c r="H37" s="1965"/>
      <c r="I37" s="1965"/>
      <c r="J37" s="1965"/>
      <c r="K37" s="1965"/>
      <c r="L37" s="1965"/>
      <c r="M37" s="1965"/>
      <c r="N37" s="1965"/>
      <c r="O37" s="1965"/>
      <c r="P37" s="1965"/>
      <c r="Q37" s="1966"/>
      <c r="R37" s="64"/>
      <c r="S37" s="40"/>
      <c r="T37" s="65"/>
      <c r="U37" s="66"/>
      <c r="V37" s="40"/>
      <c r="W37" s="65"/>
      <c r="X37" s="66"/>
      <c r="Y37" s="40"/>
      <c r="Z37" s="67"/>
      <c r="AA37" s="39"/>
      <c r="AB37" s="1986" t="s">
        <v>515</v>
      </c>
      <c r="AC37" s="1987"/>
      <c r="AD37" s="1987"/>
      <c r="AE37" s="1987"/>
      <c r="AF37" s="1987"/>
      <c r="AG37" s="1987"/>
      <c r="AH37" s="1987"/>
      <c r="AI37" s="1987"/>
      <c r="AJ37" s="1987"/>
      <c r="AK37" s="1987"/>
      <c r="AL37" s="1987"/>
      <c r="AM37" s="1987"/>
      <c r="AN37" s="1987"/>
      <c r="AO37" s="1987"/>
      <c r="AP37" s="1987"/>
      <c r="AQ37" s="1987"/>
      <c r="AR37" s="1987"/>
      <c r="AS37" s="1987"/>
      <c r="AT37" s="1987"/>
      <c r="AU37" s="1988"/>
      <c r="AV37" s="80"/>
      <c r="AW37" s="81"/>
      <c r="AX37" s="1987" t="s">
        <v>516</v>
      </c>
      <c r="AY37" s="1987"/>
      <c r="AZ37" s="1987"/>
      <c r="BA37" s="1987"/>
      <c r="BB37" s="1987"/>
      <c r="BC37" s="1987"/>
      <c r="BD37" s="1987"/>
      <c r="BE37" s="1987"/>
      <c r="BF37" s="1987"/>
      <c r="BG37" s="1987"/>
      <c r="BH37" s="1987"/>
      <c r="BI37" s="1987"/>
      <c r="BJ37" s="1987"/>
      <c r="BK37" s="1987"/>
      <c r="BL37" s="1987"/>
      <c r="BM37" s="1987"/>
      <c r="BN37" s="1987"/>
      <c r="BO37" s="1971" t="s">
        <v>494</v>
      </c>
      <c r="BP37" s="1971"/>
      <c r="BQ37" s="2047" t="str">
        <f>IF(入力シート!O61="","",入力シート!O61)</f>
        <v/>
      </c>
      <c r="BR37" s="2045"/>
      <c r="BS37" s="2045"/>
      <c r="BT37" s="2045"/>
      <c r="BU37" s="2045"/>
      <c r="BV37" s="1971" t="s">
        <v>495</v>
      </c>
      <c r="BW37" s="1971"/>
      <c r="BX37" s="1971"/>
      <c r="BY37" s="131"/>
      <c r="BZ37" s="131"/>
      <c r="CA37" s="131"/>
      <c r="CB37" s="140"/>
      <c r="CC37" s="2071"/>
      <c r="CD37" s="2074"/>
      <c r="CE37" s="2082"/>
      <c r="CF37" s="2084"/>
      <c r="CG37" s="2086"/>
      <c r="CH37" s="354"/>
      <c r="CI37" s="141"/>
      <c r="CJ37" s="2089" t="str">
        <f>IF(入力シート!AY54=1,入力シート!AR57,IF(入力シート!AY54=3,入力シート!AH57,""))&amp;"年度"</f>
        <v>年度</v>
      </c>
      <c r="CK37" s="2089"/>
      <c r="CL37" s="1920" t="str">
        <f>IF(AND(入力シート!AY54=1,入力シート!AP55="☑"),0,IF(入力シート!AY54=1,入力シート!AU63,IF(AND(入力シート!AY54=3,入力シート!AF55="☑"),0,IF(入力シート!AY54=3,入力シート!AJ63,入力シート!AU63))))</f>
        <v>-</v>
      </c>
      <c r="CM37" s="1885" t="s">
        <v>685</v>
      </c>
      <c r="CN37" s="136"/>
      <c r="CO37" s="1125"/>
      <c r="CP37" s="367" t="str">
        <f>入力シート!BD56</f>
        <v>■実施率</v>
      </c>
      <c r="CQ37" s="371" t="str">
        <f>入力シート!BE56</f>
        <v>-</v>
      </c>
      <c r="CR37" s="366" t="str">
        <f>入力シート!BF56</f>
        <v>% (人/人)</v>
      </c>
      <c r="CS37" s="370"/>
    </row>
    <row r="38" spans="1:97" ht="14.25" customHeight="1">
      <c r="A38" s="1954"/>
      <c r="B38" s="1955"/>
      <c r="C38" s="1956"/>
      <c r="D38" s="2090"/>
      <c r="E38" s="1960"/>
      <c r="F38" s="1965"/>
      <c r="G38" s="1965"/>
      <c r="H38" s="1965"/>
      <c r="I38" s="1965"/>
      <c r="J38" s="1965"/>
      <c r="K38" s="1965"/>
      <c r="L38" s="1965"/>
      <c r="M38" s="1965"/>
      <c r="N38" s="1965"/>
      <c r="O38" s="1965"/>
      <c r="P38" s="1965"/>
      <c r="Q38" s="1966"/>
      <c r="R38" s="64"/>
      <c r="S38" s="40"/>
      <c r="T38" s="65"/>
      <c r="U38" s="66"/>
      <c r="V38" s="40"/>
      <c r="W38" s="65"/>
      <c r="X38" s="66"/>
      <c r="Y38" s="40"/>
      <c r="Z38" s="67"/>
      <c r="AA38" s="39"/>
      <c r="AB38" s="1986"/>
      <c r="AC38" s="1987"/>
      <c r="AD38" s="1987"/>
      <c r="AE38" s="1987"/>
      <c r="AF38" s="1987"/>
      <c r="AG38" s="1987"/>
      <c r="AH38" s="1987"/>
      <c r="AI38" s="1987"/>
      <c r="AJ38" s="1987"/>
      <c r="AK38" s="1987"/>
      <c r="AL38" s="1987"/>
      <c r="AM38" s="1987"/>
      <c r="AN38" s="1987"/>
      <c r="AO38" s="1987"/>
      <c r="AP38" s="1987"/>
      <c r="AQ38" s="1987"/>
      <c r="AR38" s="1987"/>
      <c r="AS38" s="1987"/>
      <c r="AT38" s="1987"/>
      <c r="AU38" s="1988"/>
      <c r="AV38" s="80"/>
      <c r="AW38" s="81"/>
      <c r="AX38" s="1987" t="s">
        <v>517</v>
      </c>
      <c r="AY38" s="1987"/>
      <c r="AZ38" s="1987"/>
      <c r="BA38" s="1987"/>
      <c r="BB38" s="1987"/>
      <c r="BC38" s="1987"/>
      <c r="BD38" s="1987"/>
      <c r="BE38" s="1987"/>
      <c r="BF38" s="1987"/>
      <c r="BG38" s="1987"/>
      <c r="BH38" s="1987"/>
      <c r="BI38" s="1987"/>
      <c r="BJ38" s="1987"/>
      <c r="BK38" s="1987"/>
      <c r="BL38" s="1987"/>
      <c r="BM38" s="1987"/>
      <c r="BN38" s="1987"/>
      <c r="BO38" s="1971" t="s">
        <v>494</v>
      </c>
      <c r="BP38" s="1971"/>
      <c r="BQ38" s="2047" t="str">
        <f>IF(入力シート!O59="","",入力シート!O59)</f>
        <v/>
      </c>
      <c r="BR38" s="2045"/>
      <c r="BS38" s="2045"/>
      <c r="BT38" s="2045"/>
      <c r="BU38" s="2045"/>
      <c r="BV38" s="1971" t="s">
        <v>495</v>
      </c>
      <c r="BW38" s="1971"/>
      <c r="BX38" s="1971"/>
      <c r="BY38" s="72"/>
      <c r="BZ38" s="72"/>
      <c r="CA38" s="72"/>
      <c r="CB38" s="82"/>
      <c r="CC38" s="2071"/>
      <c r="CD38" s="2074"/>
      <c r="CE38" s="2082"/>
      <c r="CF38" s="2084"/>
      <c r="CG38" s="2086"/>
      <c r="CH38" s="354"/>
      <c r="CI38" s="142"/>
      <c r="CJ38" s="2089"/>
      <c r="CK38" s="2089"/>
      <c r="CL38" s="1441"/>
      <c r="CM38" s="1886"/>
      <c r="CN38" s="136"/>
      <c r="CO38" s="1103"/>
      <c r="CP38" s="1918" t="str">
        <f>入力シート!BD57</f>
        <v>実施率より-点</v>
      </c>
      <c r="CQ38" s="1912"/>
      <c r="CR38" s="1912"/>
      <c r="CS38" s="1919"/>
    </row>
    <row r="39" spans="1:97" ht="14.25" customHeight="1">
      <c r="A39" s="1954"/>
      <c r="B39" s="1955"/>
      <c r="C39" s="1956"/>
      <c r="D39" s="2090"/>
      <c r="E39" s="1960"/>
      <c r="F39" s="1965"/>
      <c r="G39" s="1965"/>
      <c r="H39" s="1965"/>
      <c r="I39" s="1965"/>
      <c r="J39" s="1965"/>
      <c r="K39" s="1965"/>
      <c r="L39" s="1965"/>
      <c r="M39" s="1965"/>
      <c r="N39" s="1965"/>
      <c r="O39" s="1965"/>
      <c r="P39" s="1965"/>
      <c r="Q39" s="1966"/>
      <c r="R39" s="1976" t="str">
        <f>IF(AA41=5,"○","")</f>
        <v>○</v>
      </c>
      <c r="S39" s="1977"/>
      <c r="T39" s="1978"/>
      <c r="U39" s="1979" t="str">
        <f>IF(AA41=3,"○","")</f>
        <v/>
      </c>
      <c r="V39" s="1977"/>
      <c r="W39" s="1978"/>
      <c r="X39" s="1979" t="str">
        <f>IF(AA41=0,"○","")</f>
        <v/>
      </c>
      <c r="Y39" s="1977"/>
      <c r="Z39" s="1980"/>
      <c r="AA39" s="39"/>
      <c r="AB39" s="1986"/>
      <c r="AC39" s="1987"/>
      <c r="AD39" s="1987"/>
      <c r="AE39" s="1987"/>
      <c r="AF39" s="1987"/>
      <c r="AG39" s="1987"/>
      <c r="AH39" s="1987"/>
      <c r="AI39" s="1987"/>
      <c r="AJ39" s="1987"/>
      <c r="AK39" s="1987"/>
      <c r="AL39" s="1987"/>
      <c r="AM39" s="1987"/>
      <c r="AN39" s="1987"/>
      <c r="AO39" s="1987"/>
      <c r="AP39" s="1987"/>
      <c r="AQ39" s="1987"/>
      <c r="AR39" s="1987"/>
      <c r="AS39" s="1987"/>
      <c r="AT39" s="1987"/>
      <c r="AU39" s="1988"/>
      <c r="AV39" s="80"/>
      <c r="AW39" s="81"/>
      <c r="AX39" s="1987" t="s">
        <v>518</v>
      </c>
      <c r="AY39" s="1987"/>
      <c r="AZ39" s="1987"/>
      <c r="BA39" s="1987"/>
      <c r="BB39" s="1987"/>
      <c r="BC39" s="1987"/>
      <c r="BD39" s="1987"/>
      <c r="BE39" s="1987"/>
      <c r="BF39" s="1987"/>
      <c r="BG39" s="1987"/>
      <c r="BH39" s="1987"/>
      <c r="BI39" s="1987"/>
      <c r="BJ39" s="1987"/>
      <c r="BK39" s="1987"/>
      <c r="BL39" s="1987"/>
      <c r="BM39" s="1987"/>
      <c r="BN39" s="1987"/>
      <c r="BO39" s="1971" t="s">
        <v>494</v>
      </c>
      <c r="BP39" s="1971"/>
      <c r="BQ39" s="2048" t="str">
        <f>IF(入力シート!O63=0,"",入力シート!O63)</f>
        <v/>
      </c>
      <c r="BR39" s="2048"/>
      <c r="BS39" s="2048"/>
      <c r="BT39" s="2048"/>
      <c r="BU39" s="2048"/>
      <c r="BV39" s="1971" t="s">
        <v>500</v>
      </c>
      <c r="BW39" s="1971"/>
      <c r="BX39" s="1971"/>
      <c r="BY39" s="72"/>
      <c r="BZ39" s="72"/>
      <c r="CA39" s="72"/>
      <c r="CB39" s="82"/>
      <c r="CC39" s="2071"/>
      <c r="CD39" s="2074"/>
      <c r="CE39" s="2082"/>
      <c r="CF39" s="2084"/>
      <c r="CG39" s="2086"/>
      <c r="CH39" s="354"/>
      <c r="CI39" s="142"/>
      <c r="CJ39" s="2087" t="s">
        <v>519</v>
      </c>
      <c r="CK39" s="2053"/>
      <c r="CL39" s="1441"/>
      <c r="CM39" s="1886"/>
      <c r="CN39" s="136"/>
      <c r="CO39" s="1103"/>
      <c r="CP39" s="1094"/>
      <c r="CQ39" s="1094"/>
      <c r="CR39" s="1094"/>
      <c r="CS39" s="1104"/>
    </row>
    <row r="40" spans="1:97" ht="14.25" customHeight="1">
      <c r="A40" s="1954"/>
      <c r="B40" s="1955"/>
      <c r="C40" s="1956"/>
      <c r="D40" s="2090"/>
      <c r="E40" s="1960"/>
      <c r="F40" s="1965"/>
      <c r="G40" s="1965"/>
      <c r="H40" s="1965"/>
      <c r="I40" s="1965"/>
      <c r="J40" s="1965"/>
      <c r="K40" s="1965"/>
      <c r="L40" s="1965"/>
      <c r="M40" s="1965"/>
      <c r="N40" s="1965"/>
      <c r="O40" s="1965"/>
      <c r="P40" s="1965"/>
      <c r="Q40" s="1966"/>
      <c r="R40" s="1976"/>
      <c r="S40" s="1977"/>
      <c r="T40" s="1978"/>
      <c r="U40" s="1979"/>
      <c r="V40" s="1977"/>
      <c r="W40" s="1978"/>
      <c r="X40" s="1979"/>
      <c r="Y40" s="1977"/>
      <c r="Z40" s="1980"/>
      <c r="AA40" s="39"/>
      <c r="AB40" s="1986"/>
      <c r="AC40" s="1987"/>
      <c r="AD40" s="1987"/>
      <c r="AE40" s="1987"/>
      <c r="AF40" s="1987"/>
      <c r="AG40" s="1987"/>
      <c r="AH40" s="1987"/>
      <c r="AI40" s="1987"/>
      <c r="AJ40" s="1987"/>
      <c r="AK40" s="1987"/>
      <c r="AL40" s="1987"/>
      <c r="AM40" s="1987"/>
      <c r="AN40" s="1987"/>
      <c r="AO40" s="1987"/>
      <c r="AP40" s="1987"/>
      <c r="AQ40" s="1987"/>
      <c r="AR40" s="1987"/>
      <c r="AS40" s="1987"/>
      <c r="AT40" s="1987"/>
      <c r="AU40" s="1988"/>
      <c r="AV40" s="2041"/>
      <c r="AW40" s="2015"/>
      <c r="AX40" s="2015"/>
      <c r="AY40" s="2015"/>
      <c r="AZ40" s="2015"/>
      <c r="BA40" s="2015"/>
      <c r="BB40" s="2015"/>
      <c r="BC40" s="2015"/>
      <c r="BD40" s="2015"/>
      <c r="BE40" s="2015"/>
      <c r="BF40" s="2015"/>
      <c r="BG40" s="2015"/>
      <c r="BH40" s="2015"/>
      <c r="BI40" s="2015"/>
      <c r="BJ40" s="2015"/>
      <c r="BK40" s="2015"/>
      <c r="BL40" s="2015"/>
      <c r="BM40" s="2015"/>
      <c r="BN40" s="2015"/>
      <c r="BO40" s="2015"/>
      <c r="BP40" s="2015"/>
      <c r="BQ40" s="2015"/>
      <c r="BR40" s="2015"/>
      <c r="BS40" s="2015"/>
      <c r="BT40" s="2015"/>
      <c r="BU40" s="2015"/>
      <c r="BV40" s="2015"/>
      <c r="BW40" s="2015"/>
      <c r="BX40" s="2015"/>
      <c r="BY40" s="2015"/>
      <c r="BZ40" s="2015"/>
      <c r="CA40" s="2015"/>
      <c r="CB40" s="2042"/>
      <c r="CC40" s="2071"/>
      <c r="CD40" s="2074"/>
      <c r="CE40" s="2082"/>
      <c r="CF40" s="2084"/>
      <c r="CG40" s="2086"/>
      <c r="CH40" s="354" t="str">
        <f>入力シート!BB55</f>
        <v>-</v>
      </c>
      <c r="CI40" s="142"/>
      <c r="CJ40" s="2053"/>
      <c r="CK40" s="2053"/>
      <c r="CL40" s="1441"/>
      <c r="CM40" s="1886"/>
      <c r="CN40" s="136"/>
      <c r="CO40" s="1103"/>
      <c r="CP40" s="1870" t="str">
        <f>IF(入力シート!BC59="","",入力シート!BC59)</f>
        <v/>
      </c>
      <c r="CQ40" s="1914"/>
      <c r="CR40" s="1914"/>
      <c r="CS40" s="1915"/>
    </row>
    <row r="41" spans="1:97" ht="14.25" customHeight="1">
      <c r="A41" s="1954"/>
      <c r="B41" s="1955"/>
      <c r="C41" s="1956"/>
      <c r="D41" s="2090"/>
      <c r="E41" s="1960"/>
      <c r="F41" s="1965"/>
      <c r="G41" s="1965"/>
      <c r="H41" s="1965"/>
      <c r="I41" s="1965"/>
      <c r="J41" s="1965"/>
      <c r="K41" s="1965"/>
      <c r="L41" s="1965"/>
      <c r="M41" s="1965"/>
      <c r="N41" s="1965"/>
      <c r="O41" s="1965"/>
      <c r="P41" s="1965"/>
      <c r="Q41" s="1966"/>
      <c r="R41" s="1981">
        <v>5</v>
      </c>
      <c r="S41" s="1982"/>
      <c r="T41" s="1983"/>
      <c r="U41" s="1984">
        <v>3</v>
      </c>
      <c r="V41" s="1982"/>
      <c r="W41" s="1983"/>
      <c r="X41" s="1984">
        <v>0</v>
      </c>
      <c r="Y41" s="1982"/>
      <c r="Z41" s="1985"/>
      <c r="AA41" s="39">
        <f>入力シート!AZ55</f>
        <v>5</v>
      </c>
      <c r="AB41" s="1986"/>
      <c r="AC41" s="1987"/>
      <c r="AD41" s="1987"/>
      <c r="AE41" s="1987"/>
      <c r="AF41" s="1987"/>
      <c r="AG41" s="1987"/>
      <c r="AH41" s="1987"/>
      <c r="AI41" s="1987"/>
      <c r="AJ41" s="1987"/>
      <c r="AK41" s="1987"/>
      <c r="AL41" s="1987"/>
      <c r="AM41" s="1987"/>
      <c r="AN41" s="1987"/>
      <c r="AO41" s="1987"/>
      <c r="AP41" s="1987"/>
      <c r="AQ41" s="1987"/>
      <c r="AR41" s="1987"/>
      <c r="AS41" s="1987"/>
      <c r="AT41" s="1987"/>
      <c r="AU41" s="1988"/>
      <c r="AV41" s="2041"/>
      <c r="AW41" s="2015"/>
      <c r="AX41" s="2015"/>
      <c r="AY41" s="2015"/>
      <c r="AZ41" s="2015"/>
      <c r="BA41" s="2015"/>
      <c r="BB41" s="2015"/>
      <c r="BC41" s="2015"/>
      <c r="BD41" s="2015"/>
      <c r="BE41" s="2015"/>
      <c r="BF41" s="2015"/>
      <c r="BG41" s="2015"/>
      <c r="BH41" s="2015"/>
      <c r="BI41" s="2015"/>
      <c r="BJ41" s="2015"/>
      <c r="BK41" s="2015"/>
      <c r="BL41" s="2015"/>
      <c r="BM41" s="2015"/>
      <c r="BN41" s="2015"/>
      <c r="BO41" s="2015"/>
      <c r="BP41" s="2015"/>
      <c r="BQ41" s="2015"/>
      <c r="BR41" s="2015"/>
      <c r="BS41" s="2015"/>
      <c r="BT41" s="2015"/>
      <c r="BU41" s="2015"/>
      <c r="BV41" s="2015"/>
      <c r="BW41" s="2015"/>
      <c r="BX41" s="2015"/>
      <c r="BY41" s="2015"/>
      <c r="BZ41" s="2015"/>
      <c r="CA41" s="2015"/>
      <c r="CB41" s="2042"/>
      <c r="CC41" s="2071"/>
      <c r="CD41" s="2074"/>
      <c r="CE41" s="2082"/>
      <c r="CF41" s="2084"/>
      <c r="CG41" s="2086"/>
      <c r="CH41" s="354"/>
      <c r="CI41" s="142"/>
      <c r="CJ41" s="143"/>
      <c r="CK41" s="144"/>
      <c r="CL41" s="145"/>
      <c r="CM41" s="145"/>
      <c r="CN41" s="136"/>
      <c r="CO41" s="1103"/>
      <c r="CP41" s="1914"/>
      <c r="CQ41" s="1914"/>
      <c r="CR41" s="1914"/>
      <c r="CS41" s="1915"/>
    </row>
    <row r="42" spans="1:97" ht="14.25" customHeight="1">
      <c r="A42" s="1954"/>
      <c r="B42" s="1955"/>
      <c r="C42" s="1956"/>
      <c r="D42" s="2090"/>
      <c r="E42" s="1960"/>
      <c r="F42" s="1965"/>
      <c r="G42" s="1965"/>
      <c r="H42" s="1965"/>
      <c r="I42" s="1965"/>
      <c r="J42" s="1965"/>
      <c r="K42" s="1965"/>
      <c r="L42" s="1965"/>
      <c r="M42" s="1965"/>
      <c r="N42" s="1965"/>
      <c r="O42" s="1965"/>
      <c r="P42" s="1965"/>
      <c r="Q42" s="1966"/>
      <c r="R42" s="1981"/>
      <c r="S42" s="1982"/>
      <c r="T42" s="1983"/>
      <c r="U42" s="1984"/>
      <c r="V42" s="1982"/>
      <c r="W42" s="1983"/>
      <c r="X42" s="1984"/>
      <c r="Y42" s="1982"/>
      <c r="Z42" s="1985"/>
      <c r="AA42" s="39"/>
      <c r="AB42" s="1986"/>
      <c r="AC42" s="1987"/>
      <c r="AD42" s="1987"/>
      <c r="AE42" s="1987"/>
      <c r="AF42" s="1987"/>
      <c r="AG42" s="1987"/>
      <c r="AH42" s="1987"/>
      <c r="AI42" s="1987"/>
      <c r="AJ42" s="1987"/>
      <c r="AK42" s="1987"/>
      <c r="AL42" s="1987"/>
      <c r="AM42" s="1987"/>
      <c r="AN42" s="1987"/>
      <c r="AO42" s="1987"/>
      <c r="AP42" s="1987"/>
      <c r="AQ42" s="1987"/>
      <c r="AR42" s="1987"/>
      <c r="AS42" s="1987"/>
      <c r="AT42" s="1987"/>
      <c r="AU42" s="1988"/>
      <c r="AV42" s="2041"/>
      <c r="AW42" s="2015"/>
      <c r="AX42" s="2015"/>
      <c r="AY42" s="2015"/>
      <c r="AZ42" s="2015"/>
      <c r="BA42" s="2015"/>
      <c r="BB42" s="2015"/>
      <c r="BC42" s="2015"/>
      <c r="BD42" s="2015"/>
      <c r="BE42" s="2015"/>
      <c r="BF42" s="2015"/>
      <c r="BG42" s="2015"/>
      <c r="BH42" s="2015"/>
      <c r="BI42" s="2015"/>
      <c r="BJ42" s="2015"/>
      <c r="BK42" s="2015"/>
      <c r="BL42" s="2015"/>
      <c r="BM42" s="2015"/>
      <c r="BN42" s="2015"/>
      <c r="BO42" s="2015"/>
      <c r="BP42" s="2015"/>
      <c r="BQ42" s="2015"/>
      <c r="BR42" s="2015"/>
      <c r="BS42" s="2015"/>
      <c r="BT42" s="2015"/>
      <c r="BU42" s="2015"/>
      <c r="BV42" s="2015"/>
      <c r="BW42" s="2015"/>
      <c r="BX42" s="2015"/>
      <c r="BY42" s="2015"/>
      <c r="BZ42" s="2015"/>
      <c r="CA42" s="2015"/>
      <c r="CB42" s="2042"/>
      <c r="CC42" s="2071"/>
      <c r="CD42" s="2074"/>
      <c r="CE42" s="2082"/>
      <c r="CF42" s="2084"/>
      <c r="CG42" s="2086"/>
      <c r="CH42" s="354"/>
      <c r="CI42" s="142"/>
      <c r="CJ42" s="144"/>
      <c r="CK42" s="127"/>
      <c r="CL42" s="1936" t="s">
        <v>501</v>
      </c>
      <c r="CM42" s="1933" t="str">
        <f>入力シート!BB55</f>
        <v>-</v>
      </c>
      <c r="CN42" s="1895" t="s">
        <v>25</v>
      </c>
      <c r="CO42" s="1103"/>
      <c r="CP42" s="1914"/>
      <c r="CQ42" s="1914"/>
      <c r="CR42" s="1914"/>
      <c r="CS42" s="1915"/>
    </row>
    <row r="43" spans="1:97" ht="14.25" customHeight="1">
      <c r="A43" s="1954"/>
      <c r="B43" s="1955"/>
      <c r="C43" s="1956"/>
      <c r="D43" s="2090"/>
      <c r="E43" s="1960"/>
      <c r="F43" s="1965"/>
      <c r="G43" s="1965"/>
      <c r="H43" s="1965"/>
      <c r="I43" s="1965"/>
      <c r="J43" s="1965"/>
      <c r="K43" s="1965"/>
      <c r="L43" s="1965"/>
      <c r="M43" s="1965"/>
      <c r="N43" s="1965"/>
      <c r="O43" s="1965"/>
      <c r="P43" s="1965"/>
      <c r="Q43" s="1966"/>
      <c r="R43" s="64"/>
      <c r="S43" s="40"/>
      <c r="T43" s="65"/>
      <c r="U43" s="66"/>
      <c r="V43" s="40"/>
      <c r="W43" s="65"/>
      <c r="X43" s="66"/>
      <c r="Y43" s="40"/>
      <c r="Z43" s="67"/>
      <c r="AA43" s="39"/>
      <c r="AB43" s="1986"/>
      <c r="AC43" s="1987"/>
      <c r="AD43" s="1987"/>
      <c r="AE43" s="1987"/>
      <c r="AF43" s="1987"/>
      <c r="AG43" s="1987"/>
      <c r="AH43" s="1987"/>
      <c r="AI43" s="1987"/>
      <c r="AJ43" s="1987"/>
      <c r="AK43" s="1987"/>
      <c r="AL43" s="1987"/>
      <c r="AM43" s="1987"/>
      <c r="AN43" s="1987"/>
      <c r="AO43" s="1987"/>
      <c r="AP43" s="1987"/>
      <c r="AQ43" s="1987"/>
      <c r="AR43" s="1987"/>
      <c r="AS43" s="1987"/>
      <c r="AT43" s="1987"/>
      <c r="AU43" s="1988"/>
      <c r="AV43" s="2041"/>
      <c r="AW43" s="2015"/>
      <c r="AX43" s="2015"/>
      <c r="AY43" s="2015"/>
      <c r="AZ43" s="2015"/>
      <c r="BA43" s="2015"/>
      <c r="BB43" s="2015"/>
      <c r="BC43" s="2015"/>
      <c r="BD43" s="2015"/>
      <c r="BE43" s="2015"/>
      <c r="BF43" s="2015"/>
      <c r="BG43" s="2015"/>
      <c r="BH43" s="2015"/>
      <c r="BI43" s="2015"/>
      <c r="BJ43" s="2015"/>
      <c r="BK43" s="2015"/>
      <c r="BL43" s="2015"/>
      <c r="BM43" s="2015"/>
      <c r="BN43" s="2015"/>
      <c r="BO43" s="2015"/>
      <c r="BP43" s="2015"/>
      <c r="BQ43" s="2015"/>
      <c r="BR43" s="2015"/>
      <c r="BS43" s="2015"/>
      <c r="BT43" s="2015"/>
      <c r="BU43" s="2015"/>
      <c r="BV43" s="2015"/>
      <c r="BW43" s="2015"/>
      <c r="BX43" s="2015"/>
      <c r="BY43" s="2015"/>
      <c r="BZ43" s="2015"/>
      <c r="CA43" s="2015"/>
      <c r="CB43" s="2042"/>
      <c r="CC43" s="2071"/>
      <c r="CD43" s="2074"/>
      <c r="CE43" s="2082"/>
      <c r="CF43" s="2084"/>
      <c r="CG43" s="2086"/>
      <c r="CH43" s="354"/>
      <c r="CI43" s="142"/>
      <c r="CJ43" s="135"/>
      <c r="CK43" s="128"/>
      <c r="CL43" s="1937"/>
      <c r="CM43" s="1934"/>
      <c r="CN43" s="1896"/>
      <c r="CO43" s="1103"/>
      <c r="CP43" s="1914"/>
      <c r="CQ43" s="1914"/>
      <c r="CR43" s="1914"/>
      <c r="CS43" s="1915"/>
    </row>
    <row r="44" spans="1:97" ht="14.25" customHeight="1">
      <c r="A44" s="1954"/>
      <c r="B44" s="1955"/>
      <c r="C44" s="1956"/>
      <c r="D44" s="2097"/>
      <c r="E44" s="1962"/>
      <c r="F44" s="1967"/>
      <c r="G44" s="1967"/>
      <c r="H44" s="1967"/>
      <c r="I44" s="1967"/>
      <c r="J44" s="1967"/>
      <c r="K44" s="1967"/>
      <c r="L44" s="1967"/>
      <c r="M44" s="1967"/>
      <c r="N44" s="1967"/>
      <c r="O44" s="1967"/>
      <c r="P44" s="1967"/>
      <c r="Q44" s="1968"/>
      <c r="R44" s="93"/>
      <c r="S44" s="94"/>
      <c r="T44" s="95"/>
      <c r="U44" s="96"/>
      <c r="V44" s="94"/>
      <c r="W44" s="95"/>
      <c r="X44" s="96"/>
      <c r="Y44" s="94"/>
      <c r="Z44" s="97"/>
      <c r="AA44" s="98"/>
      <c r="AB44" s="2033"/>
      <c r="AC44" s="2034"/>
      <c r="AD44" s="2034"/>
      <c r="AE44" s="2034"/>
      <c r="AF44" s="2034"/>
      <c r="AG44" s="2034"/>
      <c r="AH44" s="2034"/>
      <c r="AI44" s="2034"/>
      <c r="AJ44" s="2034"/>
      <c r="AK44" s="2034"/>
      <c r="AL44" s="2034"/>
      <c r="AM44" s="2034"/>
      <c r="AN44" s="2034"/>
      <c r="AO44" s="2034"/>
      <c r="AP44" s="2034"/>
      <c r="AQ44" s="2034"/>
      <c r="AR44" s="2034"/>
      <c r="AS44" s="2034"/>
      <c r="AT44" s="2034"/>
      <c r="AU44" s="2035"/>
      <c r="AV44" s="2033"/>
      <c r="AW44" s="2034"/>
      <c r="AX44" s="2034"/>
      <c r="AY44" s="2034"/>
      <c r="AZ44" s="2034"/>
      <c r="BA44" s="2034"/>
      <c r="BB44" s="2034"/>
      <c r="BC44" s="2034"/>
      <c r="BD44" s="2034"/>
      <c r="BE44" s="2034"/>
      <c r="BF44" s="2034"/>
      <c r="BG44" s="2034"/>
      <c r="BH44" s="2034"/>
      <c r="BI44" s="2034"/>
      <c r="BJ44" s="2034"/>
      <c r="BK44" s="2034"/>
      <c r="BL44" s="2034"/>
      <c r="BM44" s="2034"/>
      <c r="BN44" s="2034"/>
      <c r="BO44" s="2034"/>
      <c r="BP44" s="2034"/>
      <c r="BQ44" s="2034"/>
      <c r="BR44" s="2034"/>
      <c r="BS44" s="2034"/>
      <c r="BT44" s="2034"/>
      <c r="BU44" s="2034"/>
      <c r="BV44" s="2034"/>
      <c r="BW44" s="2034"/>
      <c r="BX44" s="2034"/>
      <c r="BY44" s="2034"/>
      <c r="BZ44" s="2034"/>
      <c r="CA44" s="2034"/>
      <c r="CB44" s="2036"/>
      <c r="CC44" s="2071"/>
      <c r="CD44" s="2075"/>
      <c r="CE44" s="2082"/>
      <c r="CF44" s="2084"/>
      <c r="CG44" s="2086"/>
      <c r="CH44" s="354"/>
      <c r="CI44" s="146"/>
      <c r="CJ44" s="147"/>
      <c r="CK44" s="129"/>
      <c r="CL44" s="1938"/>
      <c r="CM44" s="1935"/>
      <c r="CN44" s="1897"/>
      <c r="CO44" s="1105"/>
      <c r="CP44" s="1106"/>
      <c r="CQ44" s="1106"/>
      <c r="CR44" s="1106"/>
      <c r="CS44" s="1107"/>
    </row>
    <row r="45" spans="1:97" ht="14.25" customHeight="1">
      <c r="A45" s="1954"/>
      <c r="B45" s="1955"/>
      <c r="C45" s="1956"/>
      <c r="D45" s="2090" t="s">
        <v>5</v>
      </c>
      <c r="E45" s="1960"/>
      <c r="F45" s="2091" t="s">
        <v>520</v>
      </c>
      <c r="G45" s="2016"/>
      <c r="H45" s="2016"/>
      <c r="I45" s="2016"/>
      <c r="J45" s="2016"/>
      <c r="K45" s="2016"/>
      <c r="L45" s="2016"/>
      <c r="M45" s="2016"/>
      <c r="N45" s="2016"/>
      <c r="O45" s="2016"/>
      <c r="P45" s="2016"/>
      <c r="Q45" s="2017"/>
      <c r="R45" s="104"/>
      <c r="S45" s="104"/>
      <c r="T45" s="105"/>
      <c r="U45" s="106"/>
      <c r="V45" s="104"/>
      <c r="W45" s="105"/>
      <c r="X45" s="106"/>
      <c r="Y45" s="104"/>
      <c r="Z45" s="107"/>
      <c r="AA45" s="108"/>
      <c r="AB45" s="2018"/>
      <c r="AC45" s="2019"/>
      <c r="AD45" s="2019"/>
      <c r="AE45" s="2019"/>
      <c r="AF45" s="2019"/>
      <c r="AG45" s="2019"/>
      <c r="AH45" s="2019"/>
      <c r="AI45" s="2019"/>
      <c r="AJ45" s="2019"/>
      <c r="AK45" s="2019"/>
      <c r="AL45" s="2019"/>
      <c r="AM45" s="2019"/>
      <c r="AN45" s="2019"/>
      <c r="AO45" s="2019"/>
      <c r="AP45" s="2019"/>
      <c r="AQ45" s="2019"/>
      <c r="AR45" s="2019"/>
      <c r="AS45" s="2019"/>
      <c r="AT45" s="2019"/>
      <c r="AU45" s="2020"/>
      <c r="AV45" s="2021"/>
      <c r="AW45" s="2022"/>
      <c r="AX45" s="2023"/>
      <c r="AY45" s="2023"/>
      <c r="AZ45" s="2023"/>
      <c r="BA45" s="2023"/>
      <c r="BB45" s="2023"/>
      <c r="BC45" s="2023"/>
      <c r="BD45" s="2023"/>
      <c r="BE45" s="2023"/>
      <c r="BF45" s="2023"/>
      <c r="BG45" s="2023"/>
      <c r="BH45" s="2023"/>
      <c r="BI45" s="2023"/>
      <c r="BJ45" s="110"/>
      <c r="BK45" s="110"/>
      <c r="BL45" s="72"/>
      <c r="BM45" s="72"/>
      <c r="BN45" s="72"/>
      <c r="BO45" s="72"/>
      <c r="BP45" s="72"/>
      <c r="BQ45" s="72"/>
      <c r="BR45" s="72"/>
      <c r="BS45" s="72"/>
      <c r="BT45" s="72"/>
      <c r="BU45" s="72"/>
      <c r="BV45" s="72"/>
      <c r="BW45" s="110"/>
      <c r="BX45" s="110"/>
      <c r="BY45" s="110"/>
      <c r="BZ45" s="110"/>
      <c r="CA45" s="110"/>
      <c r="CB45" s="73"/>
      <c r="CC45" s="2070">
        <f>入力シート!AZ72</f>
        <v>10</v>
      </c>
      <c r="CD45" s="2073" t="str">
        <f>IF(入力シート!AZ72=入力シート!BB72,"➡",IF(入力シート!BB72&gt;入力シート!AZ72,"⇧","⇩"))</f>
        <v>⇧</v>
      </c>
      <c r="CE45" s="2081">
        <v>10</v>
      </c>
      <c r="CF45" s="2083">
        <v>5</v>
      </c>
      <c r="CG45" s="2085">
        <v>0</v>
      </c>
      <c r="CH45" s="353"/>
      <c r="CI45" s="134"/>
      <c r="CJ45" s="135"/>
      <c r="CK45" s="135"/>
      <c r="CL45" s="135"/>
      <c r="CM45" s="135"/>
      <c r="CN45" s="149"/>
      <c r="CO45" s="1126"/>
      <c r="CP45" s="1126"/>
      <c r="CQ45" s="1126"/>
      <c r="CR45" s="1126"/>
      <c r="CS45" s="1127"/>
    </row>
    <row r="46" spans="1:97" ht="14.25" customHeight="1">
      <c r="A46" s="1954"/>
      <c r="B46" s="1955"/>
      <c r="C46" s="1956"/>
      <c r="D46" s="2090"/>
      <c r="E46" s="1960"/>
      <c r="F46" s="2092"/>
      <c r="G46" s="1965"/>
      <c r="H46" s="1965"/>
      <c r="I46" s="1965"/>
      <c r="J46" s="1965"/>
      <c r="K46" s="1965"/>
      <c r="L46" s="1965"/>
      <c r="M46" s="1965"/>
      <c r="N46" s="1965"/>
      <c r="O46" s="1965"/>
      <c r="P46" s="1965"/>
      <c r="Q46" s="1966"/>
      <c r="R46" s="40"/>
      <c r="S46" s="40"/>
      <c r="T46" s="65"/>
      <c r="U46" s="66"/>
      <c r="V46" s="40"/>
      <c r="W46" s="65"/>
      <c r="X46" s="66"/>
      <c r="Y46" s="40"/>
      <c r="Z46" s="67"/>
      <c r="AA46" s="39"/>
      <c r="AB46" s="68"/>
      <c r="AC46" s="69"/>
      <c r="AD46" s="69"/>
      <c r="AE46" s="69"/>
      <c r="AF46" s="69"/>
      <c r="AG46" s="69"/>
      <c r="AH46" s="69"/>
      <c r="AI46" s="69"/>
      <c r="AJ46" s="69"/>
      <c r="AK46" s="69"/>
      <c r="AL46" s="69"/>
      <c r="AM46" s="69"/>
      <c r="AN46" s="69"/>
      <c r="AO46" s="69"/>
      <c r="AP46" s="69"/>
      <c r="AQ46" s="69"/>
      <c r="AR46" s="69"/>
      <c r="AS46" s="69"/>
      <c r="AT46" s="69"/>
      <c r="AU46" s="109"/>
      <c r="AV46" s="1989" t="s">
        <v>2</v>
      </c>
      <c r="AW46" s="1990"/>
      <c r="AX46" s="2045" t="str">
        <f>IF(入力シート!M75="","",入力シート!M75)</f>
        <v/>
      </c>
      <c r="AY46" s="2045"/>
      <c r="AZ46" s="2045"/>
      <c r="BA46" s="2045"/>
      <c r="BB46" s="2045"/>
      <c r="BC46" s="1971" t="s">
        <v>521</v>
      </c>
      <c r="BD46" s="1971"/>
      <c r="BE46" s="1971"/>
      <c r="BF46" s="1971"/>
      <c r="BG46" s="1971"/>
      <c r="BH46" s="1971"/>
      <c r="BI46" s="1971"/>
      <c r="BJ46" s="1971"/>
      <c r="BK46" s="1971"/>
      <c r="BL46" s="1971"/>
      <c r="BM46" s="1971"/>
      <c r="BN46" s="1971"/>
      <c r="BO46" s="1971"/>
      <c r="BP46" s="1971"/>
      <c r="BQ46" s="1971"/>
      <c r="BR46" s="1971"/>
      <c r="BS46" s="1971"/>
      <c r="BT46" s="1971"/>
      <c r="BU46" s="1971"/>
      <c r="BV46" s="1971"/>
      <c r="BW46" s="1971"/>
      <c r="BX46" s="1971"/>
      <c r="BY46" s="1971"/>
      <c r="BZ46" s="1971"/>
      <c r="CA46" s="1971"/>
      <c r="CB46" s="73"/>
      <c r="CC46" s="2071"/>
      <c r="CD46" s="2074"/>
      <c r="CE46" s="2082"/>
      <c r="CF46" s="2084"/>
      <c r="CG46" s="2086"/>
      <c r="CH46" s="354"/>
      <c r="CI46" s="138"/>
      <c r="CJ46" s="150"/>
      <c r="CK46" s="150"/>
      <c r="CL46" s="145"/>
      <c r="CM46" s="145"/>
      <c r="CN46" s="151"/>
      <c r="CO46" s="1126"/>
      <c r="CP46" s="372" t="str">
        <f>IF(OR(AND(入力シート!$AS$71="□",入力シート!$AQ$83="☑"),AND(入力シート!$AS$71="☑",入力シート!$AG$83="☑")),"☑実施率が30％未満でも保健指導の勧奨実績等がある","")</f>
        <v/>
      </c>
      <c r="CQ46" s="1102"/>
      <c r="CR46" s="1102"/>
      <c r="CS46" s="1128"/>
    </row>
    <row r="47" spans="1:97" ht="14.25" customHeight="1">
      <c r="A47" s="1954"/>
      <c r="B47" s="1955"/>
      <c r="C47" s="1956"/>
      <c r="D47" s="2090"/>
      <c r="E47" s="1960"/>
      <c r="F47" s="2092"/>
      <c r="G47" s="1965"/>
      <c r="H47" s="1965"/>
      <c r="I47" s="1965"/>
      <c r="J47" s="1965"/>
      <c r="K47" s="1965"/>
      <c r="L47" s="1965"/>
      <c r="M47" s="1965"/>
      <c r="N47" s="1965"/>
      <c r="O47" s="1965"/>
      <c r="P47" s="1965"/>
      <c r="Q47" s="1966"/>
      <c r="R47" s="40"/>
      <c r="S47" s="40"/>
      <c r="T47" s="65"/>
      <c r="U47" s="66"/>
      <c r="V47" s="40"/>
      <c r="W47" s="65"/>
      <c r="X47" s="66"/>
      <c r="Y47" s="40"/>
      <c r="Z47" s="67"/>
      <c r="AA47" s="39"/>
      <c r="AB47" s="2012" t="s">
        <v>522</v>
      </c>
      <c r="AC47" s="2013"/>
      <c r="AD47" s="2013"/>
      <c r="AE47" s="2013"/>
      <c r="AF47" s="2013"/>
      <c r="AG47" s="2013"/>
      <c r="AH47" s="2013"/>
      <c r="AI47" s="2013"/>
      <c r="AJ47" s="2013"/>
      <c r="AK47" s="2013"/>
      <c r="AL47" s="2013"/>
      <c r="AM47" s="2013"/>
      <c r="AN47" s="2013"/>
      <c r="AO47" s="2013"/>
      <c r="AP47" s="2013"/>
      <c r="AQ47" s="2013"/>
      <c r="AR47" s="2013"/>
      <c r="AS47" s="2013"/>
      <c r="AT47" s="2013"/>
      <c r="AU47" s="2014"/>
      <c r="AV47" s="80"/>
      <c r="AW47" s="81"/>
      <c r="AX47" s="2023" t="s">
        <v>523</v>
      </c>
      <c r="AY47" s="2023"/>
      <c r="AZ47" s="2023"/>
      <c r="BA47" s="2023"/>
      <c r="BB47" s="2023"/>
      <c r="BC47" s="2023"/>
      <c r="BD47" s="2023"/>
      <c r="BE47" s="2023"/>
      <c r="BF47" s="2023"/>
      <c r="BG47" s="2023"/>
      <c r="BH47" s="2023"/>
      <c r="BI47" s="2023"/>
      <c r="BJ47" s="110"/>
      <c r="BK47" s="110"/>
      <c r="BL47" s="110"/>
      <c r="BM47" s="1971" t="s">
        <v>494</v>
      </c>
      <c r="BN47" s="1971"/>
      <c r="BO47" s="2045" t="str">
        <f>IF(入力シート!N79="","",入力シート!N79)</f>
        <v/>
      </c>
      <c r="BP47" s="2045"/>
      <c r="BQ47" s="2045"/>
      <c r="BR47" s="2045"/>
      <c r="BS47" s="2045"/>
      <c r="BT47" s="1971" t="s">
        <v>495</v>
      </c>
      <c r="BU47" s="1971"/>
      <c r="BV47" s="1971"/>
      <c r="BW47" s="110"/>
      <c r="BX47" s="110"/>
      <c r="BY47" s="110"/>
      <c r="BZ47" s="110"/>
      <c r="CA47" s="110"/>
      <c r="CB47" s="73"/>
      <c r="CC47" s="2071"/>
      <c r="CD47" s="2074"/>
      <c r="CE47" s="2082"/>
      <c r="CF47" s="2084"/>
      <c r="CG47" s="2086"/>
      <c r="CH47" s="354"/>
      <c r="CI47" s="141"/>
      <c r="CJ47" s="2089" t="str">
        <f>IF(入力シート!AY71=1,入力シート!AR75,IF(入力シート!AY71=3,入力シート!AH75,""))&amp;"年度"</f>
        <v>年度</v>
      </c>
      <c r="CK47" s="2089"/>
      <c r="CL47" s="1884" t="str">
        <f>IF(AND(入力シート!AY71=1,入力シート!AP72="☑"),0,IF(入力シート!AY71=1,入力シート!AS81,IF(AND(入力シート!AY71=3,入力シート!AF72="☑"),0,IF(入力シート!AY71=3,入力シート!AI81,入力シート!AS81))))</f>
        <v>-</v>
      </c>
      <c r="CM47" s="1885" t="s">
        <v>685</v>
      </c>
      <c r="CN47" s="152"/>
      <c r="CO47" s="1126"/>
      <c r="CP47" s="1102" t="str">
        <f>入力シート!BD73</f>
        <v>■実施率</v>
      </c>
      <c r="CQ47" s="1129" t="str">
        <f>入力シート!BE73</f>
        <v>-</v>
      </c>
      <c r="CR47" s="1921" t="str">
        <f>入力シート!BF73</f>
        <v>% (人/人)</v>
      </c>
      <c r="CS47" s="1922"/>
    </row>
    <row r="48" spans="1:97" ht="14.25" customHeight="1">
      <c r="A48" s="1954"/>
      <c r="B48" s="1955"/>
      <c r="C48" s="1956"/>
      <c r="D48" s="2090"/>
      <c r="E48" s="1960"/>
      <c r="F48" s="2092"/>
      <c r="G48" s="1965"/>
      <c r="H48" s="1965"/>
      <c r="I48" s="1965"/>
      <c r="J48" s="1965"/>
      <c r="K48" s="1965"/>
      <c r="L48" s="1965"/>
      <c r="M48" s="1965"/>
      <c r="N48" s="1965"/>
      <c r="O48" s="1965"/>
      <c r="P48" s="1965"/>
      <c r="Q48" s="1966"/>
      <c r="R48" s="1976" t="str">
        <f>IF(AA50=10,"○","")</f>
        <v>○</v>
      </c>
      <c r="S48" s="1977"/>
      <c r="T48" s="1978"/>
      <c r="U48" s="1979" t="str">
        <f>IF(AA50=5,"○","")</f>
        <v/>
      </c>
      <c r="V48" s="1977"/>
      <c r="W48" s="1978"/>
      <c r="X48" s="1979" t="str">
        <f>IF(AA50=0,"○","")</f>
        <v/>
      </c>
      <c r="Y48" s="1977"/>
      <c r="Z48" s="1980"/>
      <c r="AA48" s="39"/>
      <c r="AB48" s="2012"/>
      <c r="AC48" s="2013"/>
      <c r="AD48" s="2013"/>
      <c r="AE48" s="2013"/>
      <c r="AF48" s="2013"/>
      <c r="AG48" s="2013"/>
      <c r="AH48" s="2013"/>
      <c r="AI48" s="2013"/>
      <c r="AJ48" s="2013"/>
      <c r="AK48" s="2013"/>
      <c r="AL48" s="2013"/>
      <c r="AM48" s="2013"/>
      <c r="AN48" s="2013"/>
      <c r="AO48" s="2013"/>
      <c r="AP48" s="2013"/>
      <c r="AQ48" s="2013"/>
      <c r="AR48" s="2013"/>
      <c r="AS48" s="2013"/>
      <c r="AT48" s="2013"/>
      <c r="AU48" s="2014"/>
      <c r="AV48" s="2102" t="s">
        <v>524</v>
      </c>
      <c r="AW48" s="2103"/>
      <c r="AX48" s="2103"/>
      <c r="AY48" s="2103"/>
      <c r="AZ48" s="2103"/>
      <c r="BA48" s="2103"/>
      <c r="BB48" s="2103"/>
      <c r="BC48" s="2103"/>
      <c r="BD48" s="2103"/>
      <c r="BE48" s="2103"/>
      <c r="BF48" s="2103"/>
      <c r="BG48" s="2103"/>
      <c r="BH48" s="2103"/>
      <c r="BI48" s="2103"/>
      <c r="BJ48" s="2103"/>
      <c r="BK48" s="2103"/>
      <c r="BL48" s="2103"/>
      <c r="BM48" s="2103"/>
      <c r="BN48" s="2103"/>
      <c r="BO48" s="2103"/>
      <c r="BP48" s="2103"/>
      <c r="BQ48" s="2103"/>
      <c r="BR48" s="2103"/>
      <c r="BS48" s="2103"/>
      <c r="BT48" s="2103"/>
      <c r="BU48" s="2103"/>
      <c r="BV48" s="2103"/>
      <c r="BW48" s="2103"/>
      <c r="BX48" s="2103"/>
      <c r="BY48" s="2103"/>
      <c r="BZ48" s="2103"/>
      <c r="CA48" s="2103"/>
      <c r="CB48" s="73"/>
      <c r="CC48" s="2071"/>
      <c r="CD48" s="2074"/>
      <c r="CE48" s="2082"/>
      <c r="CF48" s="2084"/>
      <c r="CG48" s="2086"/>
      <c r="CH48" s="354"/>
      <c r="CI48" s="141"/>
      <c r="CJ48" s="2089"/>
      <c r="CK48" s="2089"/>
      <c r="CL48" s="1441"/>
      <c r="CM48" s="1886"/>
      <c r="CN48" s="152"/>
      <c r="CO48" s="1103"/>
      <c r="CP48" s="1918" t="str">
        <f>入力シート!BD74</f>
        <v>受診率より-点</v>
      </c>
      <c r="CQ48" s="1912"/>
      <c r="CR48" s="1912"/>
      <c r="CS48" s="1919"/>
    </row>
    <row r="49" spans="1:97" ht="14.25" customHeight="1">
      <c r="A49" s="1954"/>
      <c r="B49" s="1955"/>
      <c r="C49" s="1956"/>
      <c r="D49" s="2090"/>
      <c r="E49" s="1960"/>
      <c r="F49" s="2092"/>
      <c r="G49" s="1965"/>
      <c r="H49" s="1965"/>
      <c r="I49" s="1965"/>
      <c r="J49" s="1965"/>
      <c r="K49" s="1965"/>
      <c r="L49" s="1965"/>
      <c r="M49" s="1965"/>
      <c r="N49" s="1965"/>
      <c r="O49" s="1965"/>
      <c r="P49" s="1965"/>
      <c r="Q49" s="1966"/>
      <c r="R49" s="1976"/>
      <c r="S49" s="1977"/>
      <c r="T49" s="1978"/>
      <c r="U49" s="1979"/>
      <c r="V49" s="1977"/>
      <c r="W49" s="1978"/>
      <c r="X49" s="1979"/>
      <c r="Y49" s="1977"/>
      <c r="Z49" s="1980"/>
      <c r="AA49" s="39"/>
      <c r="AB49" s="2012"/>
      <c r="AC49" s="2013"/>
      <c r="AD49" s="2013"/>
      <c r="AE49" s="2013"/>
      <c r="AF49" s="2013"/>
      <c r="AG49" s="2013"/>
      <c r="AH49" s="2013"/>
      <c r="AI49" s="2013"/>
      <c r="AJ49" s="2013"/>
      <c r="AK49" s="2013"/>
      <c r="AL49" s="2013"/>
      <c r="AM49" s="2013"/>
      <c r="AN49" s="2013"/>
      <c r="AO49" s="2013"/>
      <c r="AP49" s="2013"/>
      <c r="AQ49" s="2013"/>
      <c r="AR49" s="2013"/>
      <c r="AS49" s="2013"/>
      <c r="AT49" s="2013"/>
      <c r="AU49" s="2014"/>
      <c r="AV49" s="80"/>
      <c r="AW49" s="81"/>
      <c r="AX49" s="2023" t="s">
        <v>525</v>
      </c>
      <c r="AY49" s="2023"/>
      <c r="AZ49" s="2023"/>
      <c r="BA49" s="2023"/>
      <c r="BB49" s="2023"/>
      <c r="BC49" s="2023"/>
      <c r="BD49" s="2023"/>
      <c r="BE49" s="2023"/>
      <c r="BF49" s="2023"/>
      <c r="BG49" s="2023"/>
      <c r="BH49" s="2023"/>
      <c r="BI49" s="2023"/>
      <c r="BJ49" s="2023"/>
      <c r="BK49" s="2023"/>
      <c r="BL49" s="2023"/>
      <c r="BM49" s="1971" t="s">
        <v>494</v>
      </c>
      <c r="BN49" s="1971"/>
      <c r="BO49" s="2045" t="str">
        <f>IF(入力シート!N77="","",入力シート!N77)</f>
        <v/>
      </c>
      <c r="BP49" s="2045"/>
      <c r="BQ49" s="2045"/>
      <c r="BR49" s="2045"/>
      <c r="BS49" s="2045"/>
      <c r="BT49" s="1971" t="s">
        <v>495</v>
      </c>
      <c r="BU49" s="1971"/>
      <c r="BV49" s="1971"/>
      <c r="BW49" s="110"/>
      <c r="BX49" s="72"/>
      <c r="BY49" s="72"/>
      <c r="BZ49" s="72"/>
      <c r="CA49" s="72"/>
      <c r="CB49" s="82"/>
      <c r="CC49" s="2071"/>
      <c r="CD49" s="2074"/>
      <c r="CE49" s="2082"/>
      <c r="CF49" s="2084"/>
      <c r="CG49" s="2086"/>
      <c r="CH49" s="354" t="str">
        <f>入力シート!BB72</f>
        <v>-</v>
      </c>
      <c r="CI49" s="141"/>
      <c r="CJ49" s="1898" t="s">
        <v>526</v>
      </c>
      <c r="CK49" s="1898"/>
      <c r="CL49" s="1441"/>
      <c r="CM49" s="1886"/>
      <c r="CN49" s="152"/>
      <c r="CO49" s="1103"/>
      <c r="CP49" s="1094"/>
      <c r="CQ49" s="1094"/>
      <c r="CR49" s="1094"/>
      <c r="CS49" s="1104"/>
    </row>
    <row r="50" spans="1:97" ht="14.25" customHeight="1">
      <c r="A50" s="1954"/>
      <c r="B50" s="1955"/>
      <c r="C50" s="1956"/>
      <c r="D50" s="2090"/>
      <c r="E50" s="1960"/>
      <c r="F50" s="2092"/>
      <c r="G50" s="1965"/>
      <c r="H50" s="1965"/>
      <c r="I50" s="1965"/>
      <c r="J50" s="1965"/>
      <c r="K50" s="1965"/>
      <c r="L50" s="1965"/>
      <c r="M50" s="1965"/>
      <c r="N50" s="1965"/>
      <c r="O50" s="1965"/>
      <c r="P50" s="1965"/>
      <c r="Q50" s="1966"/>
      <c r="R50" s="1982">
        <v>10</v>
      </c>
      <c r="S50" s="1982"/>
      <c r="T50" s="1983"/>
      <c r="U50" s="1984">
        <v>5</v>
      </c>
      <c r="V50" s="1982"/>
      <c r="W50" s="1983"/>
      <c r="X50" s="1984">
        <v>0</v>
      </c>
      <c r="Y50" s="1982"/>
      <c r="Z50" s="1985"/>
      <c r="AA50" s="39">
        <f>入力シート!AZ72</f>
        <v>10</v>
      </c>
      <c r="AB50" s="2012"/>
      <c r="AC50" s="2013"/>
      <c r="AD50" s="2013"/>
      <c r="AE50" s="2013"/>
      <c r="AF50" s="2013"/>
      <c r="AG50" s="2013"/>
      <c r="AH50" s="2013"/>
      <c r="AI50" s="2013"/>
      <c r="AJ50" s="2013"/>
      <c r="AK50" s="2013"/>
      <c r="AL50" s="2013"/>
      <c r="AM50" s="2013"/>
      <c r="AN50" s="2013"/>
      <c r="AO50" s="2013"/>
      <c r="AP50" s="2013"/>
      <c r="AQ50" s="2013"/>
      <c r="AR50" s="2013"/>
      <c r="AS50" s="2013"/>
      <c r="AT50" s="2013"/>
      <c r="AU50" s="2014"/>
      <c r="AV50" s="80"/>
      <c r="AW50" s="81"/>
      <c r="AX50" s="1971" t="s">
        <v>527</v>
      </c>
      <c r="AY50" s="1971"/>
      <c r="AZ50" s="1971"/>
      <c r="BA50" s="1971"/>
      <c r="BB50" s="1971"/>
      <c r="BC50" s="1971"/>
      <c r="BD50" s="1971"/>
      <c r="BE50" s="1971"/>
      <c r="BF50" s="1971"/>
      <c r="BG50" s="1971"/>
      <c r="BH50" s="1971"/>
      <c r="BI50" s="1971"/>
      <c r="BJ50" s="1971"/>
      <c r="BK50" s="1971"/>
      <c r="BL50" s="1971"/>
      <c r="BM50" s="1971" t="s">
        <v>494</v>
      </c>
      <c r="BN50" s="1971"/>
      <c r="BO50" s="2048" t="str">
        <f>IF(入力シート!N81=0,"",入力シート!N81)</f>
        <v/>
      </c>
      <c r="BP50" s="2048"/>
      <c r="BQ50" s="2048"/>
      <c r="BR50" s="2048"/>
      <c r="BS50" s="2048"/>
      <c r="BT50" s="1971" t="s">
        <v>500</v>
      </c>
      <c r="BU50" s="1971"/>
      <c r="BV50" s="1971"/>
      <c r="BW50" s="72"/>
      <c r="BX50" s="72"/>
      <c r="BY50" s="72"/>
      <c r="BZ50" s="72"/>
      <c r="CA50" s="72"/>
      <c r="CB50" s="82"/>
      <c r="CC50" s="2071"/>
      <c r="CD50" s="2074"/>
      <c r="CE50" s="2082"/>
      <c r="CF50" s="2084"/>
      <c r="CG50" s="2086"/>
      <c r="CH50" s="354"/>
      <c r="CI50" s="141"/>
      <c r="CJ50" s="1898"/>
      <c r="CK50" s="1898"/>
      <c r="CL50" s="1441"/>
      <c r="CM50" s="1886"/>
      <c r="CN50" s="152"/>
      <c r="CO50" s="1103"/>
      <c r="CP50" s="1870" t="str">
        <f>IF(入力シート!BC76="","",入力シート!BC76)</f>
        <v/>
      </c>
      <c r="CQ50" s="1914"/>
      <c r="CR50" s="1914"/>
      <c r="CS50" s="1915"/>
    </row>
    <row r="51" spans="1:97" ht="13.5" customHeight="1">
      <c r="A51" s="1954"/>
      <c r="B51" s="1955"/>
      <c r="C51" s="1956"/>
      <c r="D51" s="2090"/>
      <c r="E51" s="1960"/>
      <c r="F51" s="2092"/>
      <c r="G51" s="1965"/>
      <c r="H51" s="1965"/>
      <c r="I51" s="1965"/>
      <c r="J51" s="1965"/>
      <c r="K51" s="1965"/>
      <c r="L51" s="1965"/>
      <c r="M51" s="1965"/>
      <c r="N51" s="1965"/>
      <c r="O51" s="1965"/>
      <c r="P51" s="1965"/>
      <c r="Q51" s="1966"/>
      <c r="R51" s="1982"/>
      <c r="S51" s="1982"/>
      <c r="T51" s="1983"/>
      <c r="U51" s="1984"/>
      <c r="V51" s="1982"/>
      <c r="W51" s="1983"/>
      <c r="X51" s="1984"/>
      <c r="Y51" s="1982"/>
      <c r="Z51" s="1985"/>
      <c r="AA51" s="39"/>
      <c r="AB51" s="2012"/>
      <c r="AC51" s="2013"/>
      <c r="AD51" s="2013"/>
      <c r="AE51" s="2013"/>
      <c r="AF51" s="2013"/>
      <c r="AG51" s="2013"/>
      <c r="AH51" s="2013"/>
      <c r="AI51" s="2013"/>
      <c r="AJ51" s="2013"/>
      <c r="AK51" s="2013"/>
      <c r="AL51" s="2013"/>
      <c r="AM51" s="2013"/>
      <c r="AN51" s="2013"/>
      <c r="AO51" s="2013"/>
      <c r="AP51" s="2013"/>
      <c r="AQ51" s="2013"/>
      <c r="AR51" s="2013"/>
      <c r="AS51" s="2013"/>
      <c r="AT51" s="2013"/>
      <c r="AU51" s="2014"/>
      <c r="AV51" s="2041"/>
      <c r="AW51" s="2015"/>
      <c r="AX51" s="2015"/>
      <c r="AY51" s="2015"/>
      <c r="AZ51" s="2015"/>
      <c r="BA51" s="2015"/>
      <c r="BB51" s="2015"/>
      <c r="BC51" s="2015"/>
      <c r="BD51" s="2015"/>
      <c r="BE51" s="2015"/>
      <c r="BF51" s="2015"/>
      <c r="BG51" s="2015"/>
      <c r="BH51" s="2015"/>
      <c r="BI51" s="2015"/>
      <c r="BJ51" s="2015"/>
      <c r="BK51" s="2015"/>
      <c r="BL51" s="2015"/>
      <c r="BM51" s="2015"/>
      <c r="BN51" s="2015"/>
      <c r="BO51" s="2015"/>
      <c r="BP51" s="2015"/>
      <c r="BQ51" s="2015"/>
      <c r="BR51" s="2015"/>
      <c r="BS51" s="2015"/>
      <c r="BT51" s="2015"/>
      <c r="BU51" s="2015"/>
      <c r="BV51" s="2015"/>
      <c r="BW51" s="2015"/>
      <c r="BX51" s="2015"/>
      <c r="BY51" s="2015"/>
      <c r="BZ51" s="2015"/>
      <c r="CA51" s="2015"/>
      <c r="CB51" s="2042"/>
      <c r="CC51" s="2071"/>
      <c r="CD51" s="2074"/>
      <c r="CE51" s="2082"/>
      <c r="CF51" s="2084"/>
      <c r="CG51" s="2086"/>
      <c r="CH51" s="354"/>
      <c r="CI51" s="141"/>
      <c r="CJ51" s="153"/>
      <c r="CK51" s="154"/>
      <c r="CL51" s="155" t="s">
        <v>528</v>
      </c>
      <c r="CM51" s="156"/>
      <c r="CN51" s="157"/>
      <c r="CO51" s="1103"/>
      <c r="CP51" s="1914"/>
      <c r="CQ51" s="1914"/>
      <c r="CR51" s="1914"/>
      <c r="CS51" s="1915"/>
    </row>
    <row r="52" spans="1:97" ht="15" customHeight="1">
      <c r="A52" s="1954"/>
      <c r="B52" s="1955"/>
      <c r="C52" s="1956"/>
      <c r="D52" s="2090"/>
      <c r="E52" s="1960"/>
      <c r="F52" s="2092"/>
      <c r="G52" s="1965"/>
      <c r="H52" s="1965"/>
      <c r="I52" s="1965"/>
      <c r="J52" s="1965"/>
      <c r="K52" s="1965"/>
      <c r="L52" s="1965"/>
      <c r="M52" s="1965"/>
      <c r="N52" s="1965"/>
      <c r="O52" s="1965"/>
      <c r="P52" s="1965"/>
      <c r="Q52" s="1966"/>
      <c r="R52" s="40"/>
      <c r="S52" s="40"/>
      <c r="T52" s="65"/>
      <c r="U52" s="66"/>
      <c r="V52" s="40"/>
      <c r="W52" s="65"/>
      <c r="X52" s="66"/>
      <c r="Y52" s="40"/>
      <c r="Z52" s="67"/>
      <c r="AA52" s="39"/>
      <c r="AB52" s="2012"/>
      <c r="AC52" s="2013"/>
      <c r="AD52" s="2013"/>
      <c r="AE52" s="2013"/>
      <c r="AF52" s="2013"/>
      <c r="AG52" s="2013"/>
      <c r="AH52" s="2013"/>
      <c r="AI52" s="2013"/>
      <c r="AJ52" s="2013"/>
      <c r="AK52" s="2013"/>
      <c r="AL52" s="2013"/>
      <c r="AM52" s="2013"/>
      <c r="AN52" s="2013"/>
      <c r="AO52" s="2013"/>
      <c r="AP52" s="2013"/>
      <c r="AQ52" s="2013"/>
      <c r="AR52" s="2013"/>
      <c r="AS52" s="2013"/>
      <c r="AT52" s="2013"/>
      <c r="AU52" s="2014"/>
      <c r="AV52" s="2041"/>
      <c r="AW52" s="2015"/>
      <c r="AX52" s="2015"/>
      <c r="AY52" s="2015"/>
      <c r="AZ52" s="2015"/>
      <c r="BA52" s="2015"/>
      <c r="BB52" s="2015"/>
      <c r="BC52" s="2015"/>
      <c r="BD52" s="2015"/>
      <c r="BE52" s="2015"/>
      <c r="BF52" s="2015"/>
      <c r="BG52" s="2015"/>
      <c r="BH52" s="2015"/>
      <c r="BI52" s="2015"/>
      <c r="BJ52" s="2015"/>
      <c r="BK52" s="2015"/>
      <c r="BL52" s="2015"/>
      <c r="BM52" s="2015"/>
      <c r="BN52" s="2015"/>
      <c r="BO52" s="2015"/>
      <c r="BP52" s="2015"/>
      <c r="BQ52" s="2015"/>
      <c r="BR52" s="2015"/>
      <c r="BS52" s="2015"/>
      <c r="BT52" s="2015"/>
      <c r="BU52" s="2015"/>
      <c r="BV52" s="2015"/>
      <c r="BW52" s="2015"/>
      <c r="BX52" s="2015"/>
      <c r="BY52" s="2015"/>
      <c r="BZ52" s="2015"/>
      <c r="CA52" s="2015"/>
      <c r="CB52" s="2042"/>
      <c r="CC52" s="2071"/>
      <c r="CD52" s="2074"/>
      <c r="CE52" s="2082"/>
      <c r="CF52" s="2084"/>
      <c r="CG52" s="2086"/>
      <c r="CH52" s="354"/>
      <c r="CI52" s="141"/>
      <c r="CJ52" s="135"/>
      <c r="CK52" s="158"/>
      <c r="CL52" s="1936" t="s">
        <v>501</v>
      </c>
      <c r="CM52" s="1940" t="str">
        <f>入力シート!BB72</f>
        <v>-</v>
      </c>
      <c r="CN52" s="1895" t="s">
        <v>25</v>
      </c>
      <c r="CO52" s="1103"/>
      <c r="CP52" s="1914"/>
      <c r="CQ52" s="1914"/>
      <c r="CR52" s="1914"/>
      <c r="CS52" s="1915"/>
    </row>
    <row r="53" spans="1:97" ht="14.25" customHeight="1">
      <c r="A53" s="1954"/>
      <c r="B53" s="1955"/>
      <c r="C53" s="1956"/>
      <c r="D53" s="2090"/>
      <c r="E53" s="1960"/>
      <c r="F53" s="2092"/>
      <c r="G53" s="1965"/>
      <c r="H53" s="1965"/>
      <c r="I53" s="1965"/>
      <c r="J53" s="1965"/>
      <c r="K53" s="1965"/>
      <c r="L53" s="1965"/>
      <c r="M53" s="1965"/>
      <c r="N53" s="1965"/>
      <c r="O53" s="1965"/>
      <c r="P53" s="1965"/>
      <c r="Q53" s="1966"/>
      <c r="R53" s="2098" t="str">
        <f>入力シート!K72</f>
        <v>□</v>
      </c>
      <c r="S53" s="2099"/>
      <c r="T53" s="2099"/>
      <c r="U53" s="2109" t="s">
        <v>529</v>
      </c>
      <c r="V53" s="2110"/>
      <c r="W53" s="2110"/>
      <c r="X53" s="2110"/>
      <c r="Y53" s="2110"/>
      <c r="Z53" s="2111"/>
      <c r="AA53" s="39"/>
      <c r="AB53" s="2115"/>
      <c r="AC53" s="2116"/>
      <c r="AD53" s="2116"/>
      <c r="AE53" s="2116"/>
      <c r="AF53" s="2116"/>
      <c r="AG53" s="2116"/>
      <c r="AH53" s="2116"/>
      <c r="AI53" s="2116"/>
      <c r="AJ53" s="2116"/>
      <c r="AK53" s="2116"/>
      <c r="AL53" s="2116"/>
      <c r="AM53" s="2116"/>
      <c r="AN53" s="2116"/>
      <c r="AO53" s="2116"/>
      <c r="AP53" s="2116"/>
      <c r="AQ53" s="2116"/>
      <c r="AR53" s="2116"/>
      <c r="AS53" s="2116"/>
      <c r="AT53" s="2116"/>
      <c r="AU53" s="2116"/>
      <c r="AV53" s="2116"/>
      <c r="AW53" s="2116"/>
      <c r="AX53" s="2116"/>
      <c r="AY53" s="2116"/>
      <c r="AZ53" s="2116"/>
      <c r="BA53" s="2116"/>
      <c r="BB53" s="2116"/>
      <c r="BC53" s="2116"/>
      <c r="BD53" s="2116"/>
      <c r="BE53" s="2116"/>
      <c r="BF53" s="2116"/>
      <c r="BG53" s="2116"/>
      <c r="BH53" s="2116"/>
      <c r="BI53" s="2116"/>
      <c r="BJ53" s="2116"/>
      <c r="BK53" s="2116"/>
      <c r="BL53" s="2116"/>
      <c r="BM53" s="2116"/>
      <c r="BN53" s="2116"/>
      <c r="BO53" s="2116"/>
      <c r="BP53" s="2116"/>
      <c r="BQ53" s="2116"/>
      <c r="BR53" s="2116"/>
      <c r="BS53" s="2116"/>
      <c r="BT53" s="2116"/>
      <c r="BU53" s="2116"/>
      <c r="BV53" s="2116"/>
      <c r="BW53" s="2116"/>
      <c r="BX53" s="2116"/>
      <c r="BY53" s="2116"/>
      <c r="BZ53" s="2116"/>
      <c r="CA53" s="2116"/>
      <c r="CB53" s="2117"/>
      <c r="CC53" s="2071"/>
      <c r="CD53" s="2074"/>
      <c r="CE53" s="2082"/>
      <c r="CF53" s="2084"/>
      <c r="CG53" s="2086"/>
      <c r="CH53" s="354"/>
      <c r="CI53" s="142"/>
      <c r="CJ53" s="135"/>
      <c r="CK53" s="159"/>
      <c r="CL53" s="1937"/>
      <c r="CM53" s="1941"/>
      <c r="CN53" s="1896"/>
      <c r="CO53" s="1103"/>
      <c r="CP53" s="1914"/>
      <c r="CQ53" s="1914"/>
      <c r="CR53" s="1914"/>
      <c r="CS53" s="1915"/>
    </row>
    <row r="54" spans="1:97" ht="14.25" customHeight="1" thickBot="1">
      <c r="A54" s="1954"/>
      <c r="B54" s="1955"/>
      <c r="C54" s="1956"/>
      <c r="D54" s="2090"/>
      <c r="E54" s="1960"/>
      <c r="F54" s="2093"/>
      <c r="G54" s="2094"/>
      <c r="H54" s="2094"/>
      <c r="I54" s="2094"/>
      <c r="J54" s="2094"/>
      <c r="K54" s="2094"/>
      <c r="L54" s="2094"/>
      <c r="M54" s="2094"/>
      <c r="N54" s="2094"/>
      <c r="O54" s="2094"/>
      <c r="P54" s="2094"/>
      <c r="Q54" s="2095"/>
      <c r="R54" s="2100"/>
      <c r="S54" s="2101"/>
      <c r="T54" s="2101"/>
      <c r="U54" s="2112"/>
      <c r="V54" s="2113"/>
      <c r="W54" s="2113"/>
      <c r="X54" s="2113"/>
      <c r="Y54" s="2113"/>
      <c r="Z54" s="2114"/>
      <c r="AA54" s="160"/>
      <c r="AB54" s="161"/>
      <c r="AC54" s="162"/>
      <c r="AD54" s="162"/>
      <c r="AE54" s="162"/>
      <c r="AF54" s="162"/>
      <c r="AG54" s="162"/>
      <c r="AH54" s="162"/>
      <c r="AI54" s="162"/>
      <c r="AJ54" s="162"/>
      <c r="AK54" s="162"/>
      <c r="AL54" s="162"/>
      <c r="AM54" s="162"/>
      <c r="AN54" s="162"/>
      <c r="AO54" s="162"/>
      <c r="AP54" s="162"/>
      <c r="AQ54" s="162"/>
      <c r="AR54" s="162"/>
      <c r="AS54" s="162"/>
      <c r="AT54" s="162"/>
      <c r="AU54" s="163"/>
      <c r="AV54" s="161"/>
      <c r="AW54" s="164"/>
      <c r="AX54" s="164"/>
      <c r="AY54" s="164"/>
      <c r="AZ54" s="164"/>
      <c r="BA54" s="164"/>
      <c r="BB54" s="164"/>
      <c r="BC54" s="164"/>
      <c r="BD54" s="164"/>
      <c r="BE54" s="164"/>
      <c r="BF54" s="164"/>
      <c r="BG54" s="164"/>
      <c r="BH54" s="164"/>
      <c r="BI54" s="164"/>
      <c r="BJ54" s="164"/>
      <c r="BK54" s="164"/>
      <c r="BL54" s="164"/>
      <c r="BM54" s="164"/>
      <c r="BN54" s="164"/>
      <c r="BO54" s="164"/>
      <c r="BP54" s="164"/>
      <c r="BQ54" s="164"/>
      <c r="BR54" s="164"/>
      <c r="BS54" s="164"/>
      <c r="BT54" s="164"/>
      <c r="BU54" s="164"/>
      <c r="BV54" s="164"/>
      <c r="BW54" s="164"/>
      <c r="BX54" s="164"/>
      <c r="BY54" s="164"/>
      <c r="BZ54" s="164"/>
      <c r="CA54" s="164"/>
      <c r="CB54" s="165"/>
      <c r="CC54" s="2104"/>
      <c r="CD54" s="2105"/>
      <c r="CE54" s="2106"/>
      <c r="CF54" s="2107"/>
      <c r="CG54" s="2108"/>
      <c r="CH54" s="355"/>
      <c r="CI54" s="166"/>
      <c r="CJ54" s="167"/>
      <c r="CK54" s="168"/>
      <c r="CL54" s="2127"/>
      <c r="CM54" s="1942"/>
      <c r="CN54" s="1939"/>
      <c r="CO54" s="1108"/>
      <c r="CP54" s="1923"/>
      <c r="CQ54" s="1923"/>
      <c r="CR54" s="1923"/>
      <c r="CS54" s="1924"/>
    </row>
    <row r="55" spans="1:97" ht="14.25" customHeight="1">
      <c r="A55" s="1951" t="s">
        <v>530</v>
      </c>
      <c r="B55" s="1952"/>
      <c r="C55" s="1953"/>
      <c r="D55" s="2140" t="s">
        <v>9</v>
      </c>
      <c r="E55" s="1958"/>
      <c r="F55" s="1963" t="s">
        <v>531</v>
      </c>
      <c r="G55" s="1963"/>
      <c r="H55" s="1963"/>
      <c r="I55" s="1963"/>
      <c r="J55" s="1963"/>
      <c r="K55" s="1963"/>
      <c r="L55" s="1963"/>
      <c r="M55" s="1963"/>
      <c r="N55" s="1963"/>
      <c r="O55" s="1963"/>
      <c r="P55" s="1963"/>
      <c r="Q55" s="1964"/>
      <c r="R55" s="64"/>
      <c r="S55" s="40"/>
      <c r="T55" s="65"/>
      <c r="U55" s="66"/>
      <c r="V55" s="40"/>
      <c r="W55" s="65"/>
      <c r="X55" s="66"/>
      <c r="Y55" s="40"/>
      <c r="Z55" s="67"/>
      <c r="AA55" s="39"/>
      <c r="AB55" s="2118"/>
      <c r="AC55" s="2119"/>
      <c r="AD55" s="2119"/>
      <c r="AE55" s="2119"/>
      <c r="AF55" s="2119"/>
      <c r="AG55" s="2119"/>
      <c r="AH55" s="2119"/>
      <c r="AI55" s="2119"/>
      <c r="AJ55" s="2119"/>
      <c r="AK55" s="2119"/>
      <c r="AL55" s="2119"/>
      <c r="AM55" s="2119"/>
      <c r="AN55" s="2119"/>
      <c r="AO55" s="2119"/>
      <c r="AP55" s="2119"/>
      <c r="AQ55" s="2119"/>
      <c r="AR55" s="2119"/>
      <c r="AS55" s="2119"/>
      <c r="AT55" s="2119"/>
      <c r="AU55" s="2120"/>
      <c r="AV55" s="2121"/>
      <c r="AW55" s="2122"/>
      <c r="AX55" s="56"/>
      <c r="AY55" s="56"/>
      <c r="AZ55" s="56"/>
      <c r="BA55" s="56"/>
      <c r="BB55" s="56"/>
      <c r="BC55" s="56"/>
      <c r="BD55" s="56"/>
      <c r="BE55" s="56"/>
      <c r="BF55" s="56"/>
      <c r="BG55" s="56"/>
      <c r="BH55" s="56"/>
      <c r="BI55" s="56"/>
      <c r="BJ55" s="56"/>
      <c r="BK55" s="56"/>
      <c r="BL55" s="56"/>
      <c r="BM55" s="56"/>
      <c r="BN55" s="56"/>
      <c r="BO55" s="56"/>
      <c r="BP55" s="56"/>
      <c r="BQ55" s="56"/>
      <c r="BR55" s="56"/>
      <c r="BS55" s="56"/>
      <c r="BT55" s="110"/>
      <c r="BU55" s="110"/>
      <c r="BV55" s="110"/>
      <c r="BW55" s="110"/>
      <c r="BX55" s="110"/>
      <c r="BY55" s="110"/>
      <c r="BZ55" s="110"/>
      <c r="CA55" s="110"/>
      <c r="CB55" s="73"/>
      <c r="CC55" s="2071">
        <f>入力シート!AZ90</f>
        <v>10</v>
      </c>
      <c r="CD55" s="2128" t="str">
        <f>IF(入力シート!AZ90=入力シート!BB90,"➡",IF(入力シート!BB90&gt;入力シート!AZ90,"⇧","⇩"))</f>
        <v>⇧</v>
      </c>
      <c r="CE55" s="2129">
        <v>10</v>
      </c>
      <c r="CF55" s="2126">
        <v>5</v>
      </c>
      <c r="CG55" s="2086">
        <v>0</v>
      </c>
      <c r="CH55" s="354"/>
      <c r="CI55" s="169"/>
      <c r="CJ55" s="170"/>
      <c r="CK55" s="170"/>
      <c r="CL55" s="170"/>
      <c r="CM55" s="170"/>
      <c r="CN55" s="171"/>
      <c r="CO55" s="1866" t="str">
        <f>IF(入力シート!BD90="","",入力シート!BD90)</f>
        <v/>
      </c>
      <c r="CP55" s="1925"/>
      <c r="CQ55" s="1925"/>
      <c r="CR55" s="1925"/>
      <c r="CS55" s="1926"/>
    </row>
    <row r="56" spans="1:97" ht="14.25" customHeight="1">
      <c r="A56" s="1954"/>
      <c r="B56" s="1955"/>
      <c r="C56" s="1956"/>
      <c r="D56" s="2090"/>
      <c r="E56" s="1960"/>
      <c r="F56" s="1965"/>
      <c r="G56" s="1965"/>
      <c r="H56" s="1965"/>
      <c r="I56" s="1965"/>
      <c r="J56" s="1965"/>
      <c r="K56" s="1965"/>
      <c r="L56" s="1965"/>
      <c r="M56" s="1965"/>
      <c r="N56" s="1965"/>
      <c r="O56" s="1965"/>
      <c r="P56" s="1965"/>
      <c r="Q56" s="1966"/>
      <c r="R56" s="64"/>
      <c r="S56" s="40"/>
      <c r="T56" s="65"/>
      <c r="U56" s="66"/>
      <c r="V56" s="40"/>
      <c r="W56" s="65"/>
      <c r="X56" s="66"/>
      <c r="Y56" s="40"/>
      <c r="Z56" s="67"/>
      <c r="AA56" s="39"/>
      <c r="AB56" s="2012" t="s">
        <v>532</v>
      </c>
      <c r="AC56" s="2013"/>
      <c r="AD56" s="2013"/>
      <c r="AE56" s="2013"/>
      <c r="AF56" s="2013"/>
      <c r="AG56" s="2013"/>
      <c r="AH56" s="2013"/>
      <c r="AI56" s="2013"/>
      <c r="AJ56" s="2013"/>
      <c r="AK56" s="2013"/>
      <c r="AL56" s="2013"/>
      <c r="AM56" s="2013"/>
      <c r="AN56" s="2013"/>
      <c r="AO56" s="2013"/>
      <c r="AP56" s="2013"/>
      <c r="AQ56" s="2013"/>
      <c r="AR56" s="2013"/>
      <c r="AS56" s="2013"/>
      <c r="AT56" s="2013"/>
      <c r="AU56" s="2014"/>
      <c r="AV56" s="1989" t="str">
        <f>入力シート!K92</f>
        <v>☑</v>
      </c>
      <c r="AW56" s="1990"/>
      <c r="AX56" s="2023" t="s">
        <v>533</v>
      </c>
      <c r="AY56" s="2023"/>
      <c r="AZ56" s="2023"/>
      <c r="BA56" s="2023"/>
      <c r="BB56" s="2023"/>
      <c r="BC56" s="2023"/>
      <c r="BD56" s="2023"/>
      <c r="BE56" s="2023"/>
      <c r="BF56" s="2023"/>
      <c r="BG56" s="2023"/>
      <c r="BH56" s="2023"/>
      <c r="BI56" s="2023"/>
      <c r="BJ56" s="2023"/>
      <c r="BK56" s="2023"/>
      <c r="BL56" s="2023"/>
      <c r="BM56" s="2023"/>
      <c r="BN56" s="2023"/>
      <c r="BO56" s="2023"/>
      <c r="BP56" s="2023"/>
      <c r="BQ56" s="2023"/>
      <c r="BR56" s="2023"/>
      <c r="BS56" s="2023"/>
      <c r="BT56" s="110"/>
      <c r="BU56" s="110"/>
      <c r="BV56" s="110"/>
      <c r="BW56" s="110"/>
      <c r="BX56" s="110"/>
      <c r="BY56" s="110"/>
      <c r="BZ56" s="110"/>
      <c r="CA56" s="110"/>
      <c r="CB56" s="73"/>
      <c r="CC56" s="2071"/>
      <c r="CD56" s="2074"/>
      <c r="CE56" s="2129"/>
      <c r="CF56" s="2084"/>
      <c r="CG56" s="2086"/>
      <c r="CH56" s="354"/>
      <c r="CI56" s="172" t="str">
        <f>IF(入力シート!AY89=1,入力シート!AP92,IF(OR(入力シート!AY89=2,入力シート!AY89=4),入力シート!K92,IF(入力シート!AY89=3,入力シート!AF92,入力シート!AP92)))</f>
        <v>□</v>
      </c>
      <c r="CJ56" s="1878" t="s">
        <v>534</v>
      </c>
      <c r="CK56" s="1878"/>
      <c r="CL56" s="1878"/>
      <c r="CM56" s="1878"/>
      <c r="CN56" s="151"/>
      <c r="CO56" s="1927"/>
      <c r="CP56" s="1928"/>
      <c r="CQ56" s="1928"/>
      <c r="CR56" s="1928"/>
      <c r="CS56" s="1929"/>
    </row>
    <row r="57" spans="1:97" ht="14.25" customHeight="1">
      <c r="A57" s="1954"/>
      <c r="B57" s="1955"/>
      <c r="C57" s="1956"/>
      <c r="D57" s="2090"/>
      <c r="E57" s="1960"/>
      <c r="F57" s="1965"/>
      <c r="G57" s="1965"/>
      <c r="H57" s="1965"/>
      <c r="I57" s="1965"/>
      <c r="J57" s="1965"/>
      <c r="K57" s="1965"/>
      <c r="L57" s="1965"/>
      <c r="M57" s="1965"/>
      <c r="N57" s="1965"/>
      <c r="O57" s="1965"/>
      <c r="P57" s="1965"/>
      <c r="Q57" s="1966"/>
      <c r="R57" s="64"/>
      <c r="S57" s="40"/>
      <c r="T57" s="65"/>
      <c r="U57" s="66"/>
      <c r="V57" s="40"/>
      <c r="W57" s="65"/>
      <c r="X57" s="66"/>
      <c r="Y57" s="40"/>
      <c r="Z57" s="67"/>
      <c r="AA57" s="39"/>
      <c r="AB57" s="2012"/>
      <c r="AC57" s="2013"/>
      <c r="AD57" s="2013"/>
      <c r="AE57" s="2013"/>
      <c r="AF57" s="2013"/>
      <c r="AG57" s="2013"/>
      <c r="AH57" s="2013"/>
      <c r="AI57" s="2013"/>
      <c r="AJ57" s="2013"/>
      <c r="AK57" s="2013"/>
      <c r="AL57" s="2013"/>
      <c r="AM57" s="2013"/>
      <c r="AN57" s="2013"/>
      <c r="AO57" s="2013"/>
      <c r="AP57" s="2013"/>
      <c r="AQ57" s="2013"/>
      <c r="AR57" s="2013"/>
      <c r="AS57" s="2013"/>
      <c r="AT57" s="2013"/>
      <c r="AU57" s="2014"/>
      <c r="AV57" s="1989" t="str">
        <f>入力シート!K96</f>
        <v>☑</v>
      </c>
      <c r="AW57" s="1990"/>
      <c r="AX57" s="2023" t="s">
        <v>535</v>
      </c>
      <c r="AY57" s="2023"/>
      <c r="AZ57" s="2023"/>
      <c r="BA57" s="2023"/>
      <c r="BB57" s="2023"/>
      <c r="BC57" s="2023"/>
      <c r="BD57" s="2023"/>
      <c r="BE57" s="2023"/>
      <c r="BF57" s="2023"/>
      <c r="BG57" s="2023"/>
      <c r="BH57" s="2023"/>
      <c r="BI57" s="2023"/>
      <c r="BJ57" s="2023"/>
      <c r="BK57" s="2023"/>
      <c r="BL57" s="2023"/>
      <c r="BM57" s="2023"/>
      <c r="BN57" s="2023"/>
      <c r="BO57" s="2023"/>
      <c r="BP57" s="2023"/>
      <c r="BQ57" s="2023"/>
      <c r="BR57" s="2023"/>
      <c r="BS57" s="2023"/>
      <c r="BT57" s="72"/>
      <c r="BU57" s="72"/>
      <c r="BV57" s="72"/>
      <c r="BW57" s="72"/>
      <c r="BX57" s="72"/>
      <c r="BY57" s="72"/>
      <c r="BZ57" s="72"/>
      <c r="CA57" s="72"/>
      <c r="CB57" s="82"/>
      <c r="CC57" s="2071"/>
      <c r="CD57" s="2074"/>
      <c r="CE57" s="2129"/>
      <c r="CF57" s="2084"/>
      <c r="CG57" s="2086"/>
      <c r="CH57" s="354"/>
      <c r="CI57" s="172" t="str">
        <f>IF(入力シート!AY89=1,入力シート!AP96,IF(OR(入力シート!AY89=2,入力シート!AY89=4),入力シート!K96,IF(入力シート!AY89=3,入力シート!AF96,入力シート!AP96)))</f>
        <v>□</v>
      </c>
      <c r="CJ57" s="1878" t="s">
        <v>535</v>
      </c>
      <c r="CK57" s="1878"/>
      <c r="CL57" s="1878"/>
      <c r="CM57" s="1878"/>
      <c r="CN57" s="152"/>
      <c r="CO57" s="1927"/>
      <c r="CP57" s="1928"/>
      <c r="CQ57" s="1928"/>
      <c r="CR57" s="1928"/>
      <c r="CS57" s="1929"/>
    </row>
    <row r="58" spans="1:97" ht="14.25" customHeight="1">
      <c r="A58" s="1954"/>
      <c r="B58" s="1955"/>
      <c r="C58" s="1956"/>
      <c r="D58" s="2090"/>
      <c r="E58" s="1960"/>
      <c r="F58" s="1965"/>
      <c r="G58" s="1965"/>
      <c r="H58" s="1965"/>
      <c r="I58" s="1965"/>
      <c r="J58" s="1965"/>
      <c r="K58" s="1965"/>
      <c r="L58" s="1965"/>
      <c r="M58" s="1965"/>
      <c r="N58" s="1965"/>
      <c r="O58" s="1965"/>
      <c r="P58" s="1965"/>
      <c r="Q58" s="1966"/>
      <c r="R58" s="64"/>
      <c r="S58" s="40"/>
      <c r="T58" s="65"/>
      <c r="U58" s="66"/>
      <c r="V58" s="40"/>
      <c r="W58" s="65"/>
      <c r="X58" s="66"/>
      <c r="Y58" s="40"/>
      <c r="Z58" s="67"/>
      <c r="AA58" s="39"/>
      <c r="AB58" s="2012"/>
      <c r="AC58" s="2013"/>
      <c r="AD58" s="2013"/>
      <c r="AE58" s="2013"/>
      <c r="AF58" s="2013"/>
      <c r="AG58" s="2013"/>
      <c r="AH58" s="2013"/>
      <c r="AI58" s="2013"/>
      <c r="AJ58" s="2013"/>
      <c r="AK58" s="2013"/>
      <c r="AL58" s="2013"/>
      <c r="AM58" s="2013"/>
      <c r="AN58" s="2013"/>
      <c r="AO58" s="2013"/>
      <c r="AP58" s="2013"/>
      <c r="AQ58" s="2013"/>
      <c r="AR58" s="2013"/>
      <c r="AS58" s="2013"/>
      <c r="AT58" s="2013"/>
      <c r="AU58" s="2014"/>
      <c r="AV58" s="1989" t="str">
        <f>入力シート!K101</f>
        <v>☑</v>
      </c>
      <c r="AW58" s="1990"/>
      <c r="AX58" s="2023" t="s">
        <v>536</v>
      </c>
      <c r="AY58" s="2023"/>
      <c r="AZ58" s="2023"/>
      <c r="BA58" s="2023"/>
      <c r="BB58" s="2023"/>
      <c r="BC58" s="2023"/>
      <c r="BD58" s="2023"/>
      <c r="BE58" s="2023"/>
      <c r="BF58" s="2023"/>
      <c r="BG58" s="2023"/>
      <c r="BH58" s="2023"/>
      <c r="BI58" s="2023"/>
      <c r="BJ58" s="2023"/>
      <c r="BK58" s="2023"/>
      <c r="BL58" s="2023"/>
      <c r="BM58" s="2023"/>
      <c r="BN58" s="2023"/>
      <c r="BO58" s="2023"/>
      <c r="BP58" s="2023"/>
      <c r="BQ58" s="2023"/>
      <c r="BR58" s="2023"/>
      <c r="BS58" s="2023"/>
      <c r="BT58" s="72"/>
      <c r="BU58" s="72"/>
      <c r="BV58" s="72"/>
      <c r="BW58" s="72"/>
      <c r="BX58" s="72"/>
      <c r="BY58" s="72"/>
      <c r="BZ58" s="72"/>
      <c r="CA58" s="72"/>
      <c r="CB58" s="82"/>
      <c r="CC58" s="2071"/>
      <c r="CD58" s="2074"/>
      <c r="CE58" s="2129"/>
      <c r="CF58" s="2084"/>
      <c r="CG58" s="2086"/>
      <c r="CH58" s="354"/>
      <c r="CI58" s="172" t="str">
        <f>IF(入力シート!AY89=1,入力シート!AP101,IF(OR(入力シート!AY89=2,入力シート!AY89=4),入力シート!K101,IF(入力シート!AY89=3,入力シート!AF101,入力シート!AP101)))</f>
        <v>□</v>
      </c>
      <c r="CJ58" s="1878" t="s">
        <v>537</v>
      </c>
      <c r="CK58" s="1878"/>
      <c r="CL58" s="1878"/>
      <c r="CM58" s="1878"/>
      <c r="CN58" s="152"/>
      <c r="CO58" s="1927"/>
      <c r="CP58" s="1928"/>
      <c r="CQ58" s="1928"/>
      <c r="CR58" s="1928"/>
      <c r="CS58" s="1929"/>
    </row>
    <row r="59" spans="1:97" ht="14.25" customHeight="1">
      <c r="A59" s="1954"/>
      <c r="B59" s="1955"/>
      <c r="C59" s="1956"/>
      <c r="D59" s="2090"/>
      <c r="E59" s="1960"/>
      <c r="F59" s="1965"/>
      <c r="G59" s="1965"/>
      <c r="H59" s="1965"/>
      <c r="I59" s="1965"/>
      <c r="J59" s="1965"/>
      <c r="K59" s="1965"/>
      <c r="L59" s="1965"/>
      <c r="M59" s="1965"/>
      <c r="N59" s="1965"/>
      <c r="O59" s="1965"/>
      <c r="P59" s="1965"/>
      <c r="Q59" s="1966"/>
      <c r="R59" s="1976" t="str">
        <f>IF(AA60=10,"○","")</f>
        <v>○</v>
      </c>
      <c r="S59" s="1977"/>
      <c r="T59" s="1978"/>
      <c r="U59" s="1979" t="str">
        <f>IF(AA60=5,"○","")</f>
        <v/>
      </c>
      <c r="V59" s="1977"/>
      <c r="W59" s="1978"/>
      <c r="X59" s="1979" t="str">
        <f>IF(AA60=0,"○","")</f>
        <v/>
      </c>
      <c r="Y59" s="1977"/>
      <c r="Z59" s="1980"/>
      <c r="AA59" s="39"/>
      <c r="AB59" s="2012"/>
      <c r="AC59" s="2013"/>
      <c r="AD59" s="2013"/>
      <c r="AE59" s="2013"/>
      <c r="AF59" s="2013"/>
      <c r="AG59" s="2013"/>
      <c r="AH59" s="2013"/>
      <c r="AI59" s="2013"/>
      <c r="AJ59" s="2013"/>
      <c r="AK59" s="2013"/>
      <c r="AL59" s="2013"/>
      <c r="AM59" s="2013"/>
      <c r="AN59" s="2013"/>
      <c r="AO59" s="2013"/>
      <c r="AP59" s="2013"/>
      <c r="AQ59" s="2013"/>
      <c r="AR59" s="2013"/>
      <c r="AS59" s="2013"/>
      <c r="AT59" s="2013"/>
      <c r="AU59" s="2014"/>
      <c r="AV59" s="1989" t="str">
        <f>入力シート!K110</f>
        <v>☑</v>
      </c>
      <c r="AW59" s="1990"/>
      <c r="AX59" s="2023" t="s">
        <v>538</v>
      </c>
      <c r="AY59" s="2023"/>
      <c r="AZ59" s="2023"/>
      <c r="BA59" s="2023"/>
      <c r="BB59" s="2023"/>
      <c r="BC59" s="2023"/>
      <c r="BD59" s="2023"/>
      <c r="BE59" s="2023"/>
      <c r="BF59" s="2023"/>
      <c r="BG59" s="2023"/>
      <c r="BH59" s="2023"/>
      <c r="BI59" s="2023"/>
      <c r="BJ59" s="2023"/>
      <c r="BK59" s="2023"/>
      <c r="BL59" s="2023"/>
      <c r="BM59" s="2023"/>
      <c r="BN59" s="2023"/>
      <c r="BO59" s="2023"/>
      <c r="BP59" s="2023"/>
      <c r="BQ59" s="2023"/>
      <c r="BR59" s="2023"/>
      <c r="BS59" s="2023"/>
      <c r="BT59" s="72"/>
      <c r="BU59" s="72"/>
      <c r="BV59" s="72"/>
      <c r="BW59" s="72"/>
      <c r="BX59" s="72"/>
      <c r="BY59" s="72"/>
      <c r="BZ59" s="72"/>
      <c r="CA59" s="72"/>
      <c r="CB59" s="82"/>
      <c r="CC59" s="2071"/>
      <c r="CD59" s="2074"/>
      <c r="CE59" s="2129"/>
      <c r="CF59" s="2084"/>
      <c r="CG59" s="2086"/>
      <c r="CH59" s="354" t="str">
        <f>入力シート!BB90</f>
        <v>-</v>
      </c>
      <c r="CI59" s="172" t="str">
        <f>IF(入力シート!AY89=1,入力シート!AP110,IF(OR(入力シート!AY89=2,入力シート!AY89=4),入力シート!K110,IF(入力シート!AY89=3,入力シート!AF110,入力シート!AP110)))</f>
        <v>□</v>
      </c>
      <c r="CJ59" s="1878" t="s">
        <v>538</v>
      </c>
      <c r="CK59" s="1878"/>
      <c r="CL59" s="1878"/>
      <c r="CM59" s="1878"/>
      <c r="CN59" s="151"/>
      <c r="CO59" s="1927"/>
      <c r="CP59" s="1928"/>
      <c r="CQ59" s="1928"/>
      <c r="CR59" s="1928"/>
      <c r="CS59" s="1929"/>
    </row>
    <row r="60" spans="1:97" ht="14.25" customHeight="1">
      <c r="A60" s="1954"/>
      <c r="B60" s="1955"/>
      <c r="C60" s="1956"/>
      <c r="D60" s="2090"/>
      <c r="E60" s="1960"/>
      <c r="F60" s="1965"/>
      <c r="G60" s="1965"/>
      <c r="H60" s="1965"/>
      <c r="I60" s="1965"/>
      <c r="J60" s="1965"/>
      <c r="K60" s="1965"/>
      <c r="L60" s="1965"/>
      <c r="M60" s="1965"/>
      <c r="N60" s="1965"/>
      <c r="O60" s="1965"/>
      <c r="P60" s="1965"/>
      <c r="Q60" s="1966"/>
      <c r="R60" s="1976"/>
      <c r="S60" s="1977"/>
      <c r="T60" s="1978"/>
      <c r="U60" s="1979"/>
      <c r="V60" s="1977"/>
      <c r="W60" s="1978"/>
      <c r="X60" s="1979"/>
      <c r="Y60" s="1977"/>
      <c r="Z60" s="1980"/>
      <c r="AA60" s="39">
        <f>入力シート!AZ90</f>
        <v>10</v>
      </c>
      <c r="AB60" s="2012"/>
      <c r="AC60" s="2013"/>
      <c r="AD60" s="2013"/>
      <c r="AE60" s="2013"/>
      <c r="AF60" s="2013"/>
      <c r="AG60" s="2013"/>
      <c r="AH60" s="2013"/>
      <c r="AI60" s="2013"/>
      <c r="AJ60" s="2013"/>
      <c r="AK60" s="2013"/>
      <c r="AL60" s="2013"/>
      <c r="AM60" s="2013"/>
      <c r="AN60" s="2013"/>
      <c r="AO60" s="2013"/>
      <c r="AP60" s="2013"/>
      <c r="AQ60" s="2013"/>
      <c r="AR60" s="2013"/>
      <c r="AS60" s="2013"/>
      <c r="AT60" s="2013"/>
      <c r="AU60" s="2014"/>
      <c r="AV60" s="1989" t="str">
        <f>入力シート!K116</f>
        <v>☑</v>
      </c>
      <c r="AW60" s="1990"/>
      <c r="AX60" s="2023" t="s">
        <v>539</v>
      </c>
      <c r="AY60" s="2023"/>
      <c r="AZ60" s="2023"/>
      <c r="BA60" s="2023"/>
      <c r="BB60" s="2023"/>
      <c r="BC60" s="2023"/>
      <c r="BD60" s="2023"/>
      <c r="BE60" s="2023"/>
      <c r="BF60" s="2023"/>
      <c r="BG60" s="2023"/>
      <c r="BH60" s="2023"/>
      <c r="BI60" s="2023"/>
      <c r="BJ60" s="2023"/>
      <c r="BK60" s="2023"/>
      <c r="BL60" s="2023"/>
      <c r="BM60" s="2023"/>
      <c r="BN60" s="2023"/>
      <c r="BO60" s="2023"/>
      <c r="BP60" s="2023"/>
      <c r="BQ60" s="2023"/>
      <c r="BR60" s="2023"/>
      <c r="BS60" s="2023"/>
      <c r="BT60" s="72"/>
      <c r="BU60" s="72"/>
      <c r="BV60" s="72"/>
      <c r="BW60" s="72"/>
      <c r="BX60" s="72"/>
      <c r="BY60" s="72"/>
      <c r="BZ60" s="72"/>
      <c r="CA60" s="72"/>
      <c r="CB60" s="82"/>
      <c r="CC60" s="2071"/>
      <c r="CD60" s="2074"/>
      <c r="CE60" s="2129"/>
      <c r="CF60" s="2084"/>
      <c r="CG60" s="2086"/>
      <c r="CH60" s="354"/>
      <c r="CI60" s="172" t="str">
        <f>IF(入力シート!AY89=1,入力シート!AP116,IF(OR(入力シート!AY89=2,入力シート!AY89=4),入力シート!K116,IF(入力シート!AY89=3,入力シート!AF116,入力シート!AP116)))</f>
        <v>□</v>
      </c>
      <c r="CJ60" s="1878" t="s">
        <v>540</v>
      </c>
      <c r="CK60" s="1878"/>
      <c r="CL60" s="1878"/>
      <c r="CM60" s="1878"/>
      <c r="CN60" s="152"/>
      <c r="CO60" s="1927"/>
      <c r="CP60" s="1928"/>
      <c r="CQ60" s="1928"/>
      <c r="CR60" s="1928"/>
      <c r="CS60" s="1929"/>
    </row>
    <row r="61" spans="1:97" ht="14.25" customHeight="1">
      <c r="A61" s="1954"/>
      <c r="B61" s="1955"/>
      <c r="C61" s="1956"/>
      <c r="D61" s="2090"/>
      <c r="E61" s="1960"/>
      <c r="F61" s="1965"/>
      <c r="G61" s="1965"/>
      <c r="H61" s="1965"/>
      <c r="I61" s="1965"/>
      <c r="J61" s="1965"/>
      <c r="K61" s="1965"/>
      <c r="L61" s="1965"/>
      <c r="M61" s="1965"/>
      <c r="N61" s="1965"/>
      <c r="O61" s="1965"/>
      <c r="P61" s="1965"/>
      <c r="Q61" s="1966"/>
      <c r="R61" s="1981">
        <v>10</v>
      </c>
      <c r="S61" s="1982"/>
      <c r="T61" s="1983"/>
      <c r="U61" s="1984">
        <v>5</v>
      </c>
      <c r="V61" s="1982"/>
      <c r="W61" s="1983"/>
      <c r="X61" s="1984">
        <v>0</v>
      </c>
      <c r="Y61" s="1982"/>
      <c r="Z61" s="1985"/>
      <c r="AA61" s="39"/>
      <c r="AB61" s="2012"/>
      <c r="AC61" s="2013"/>
      <c r="AD61" s="2013"/>
      <c r="AE61" s="2013"/>
      <c r="AF61" s="2013"/>
      <c r="AG61" s="2013"/>
      <c r="AH61" s="2013"/>
      <c r="AI61" s="2013"/>
      <c r="AJ61" s="2013"/>
      <c r="AK61" s="2013"/>
      <c r="AL61" s="2013"/>
      <c r="AM61" s="2013"/>
      <c r="AN61" s="2013"/>
      <c r="AO61" s="2013"/>
      <c r="AP61" s="2013"/>
      <c r="AQ61" s="2013"/>
      <c r="AR61" s="2013"/>
      <c r="AS61" s="2013"/>
      <c r="AT61" s="2013"/>
      <c r="AU61" s="2014"/>
      <c r="AV61" s="2041"/>
      <c r="AW61" s="2015"/>
      <c r="AX61" s="2015"/>
      <c r="AY61" s="2015"/>
      <c r="AZ61" s="2015"/>
      <c r="BA61" s="2015"/>
      <c r="BB61" s="2015"/>
      <c r="BC61" s="2015"/>
      <c r="BD61" s="2015"/>
      <c r="BE61" s="2015"/>
      <c r="BF61" s="2015"/>
      <c r="BG61" s="2015"/>
      <c r="BH61" s="2015"/>
      <c r="BI61" s="2015"/>
      <c r="BJ61" s="2015"/>
      <c r="BK61" s="2015"/>
      <c r="BL61" s="2015"/>
      <c r="BM61" s="2015"/>
      <c r="BN61" s="2015"/>
      <c r="BO61" s="2015"/>
      <c r="BP61" s="2015"/>
      <c r="BQ61" s="2015"/>
      <c r="BR61" s="2015"/>
      <c r="BS61" s="2015"/>
      <c r="BT61" s="2015"/>
      <c r="BU61" s="2015"/>
      <c r="BV61" s="2015"/>
      <c r="BW61" s="2015"/>
      <c r="BX61" s="2015"/>
      <c r="BY61" s="2015"/>
      <c r="BZ61" s="2015"/>
      <c r="CA61" s="2015"/>
      <c r="CB61" s="2042"/>
      <c r="CC61" s="2071"/>
      <c r="CD61" s="2074"/>
      <c r="CE61" s="2129"/>
      <c r="CF61" s="2084"/>
      <c r="CG61" s="2086"/>
      <c r="CH61" s="354"/>
      <c r="CI61" s="142"/>
      <c r="CJ61" s="135"/>
      <c r="CK61" s="135"/>
      <c r="CL61" s="135"/>
      <c r="CM61" s="135"/>
      <c r="CN61" s="136"/>
      <c r="CO61" s="1927"/>
      <c r="CP61" s="1928"/>
      <c r="CQ61" s="1928"/>
      <c r="CR61" s="1928"/>
      <c r="CS61" s="1929"/>
    </row>
    <row r="62" spans="1:97" ht="15" customHeight="1">
      <c r="A62" s="1954"/>
      <c r="B62" s="1955"/>
      <c r="C62" s="1956"/>
      <c r="D62" s="2090"/>
      <c r="E62" s="1960"/>
      <c r="F62" s="1965"/>
      <c r="G62" s="1965"/>
      <c r="H62" s="1965"/>
      <c r="I62" s="1965"/>
      <c r="J62" s="1965"/>
      <c r="K62" s="1965"/>
      <c r="L62" s="1965"/>
      <c r="M62" s="1965"/>
      <c r="N62" s="1965"/>
      <c r="O62" s="1965"/>
      <c r="P62" s="1965"/>
      <c r="Q62" s="1966"/>
      <c r="R62" s="1981"/>
      <c r="S62" s="1982"/>
      <c r="T62" s="1983"/>
      <c r="U62" s="1984"/>
      <c r="V62" s="1982"/>
      <c r="W62" s="1983"/>
      <c r="X62" s="1984"/>
      <c r="Y62" s="1982"/>
      <c r="Z62" s="1985"/>
      <c r="AA62" s="39"/>
      <c r="AB62" s="2012"/>
      <c r="AC62" s="2013"/>
      <c r="AD62" s="2013"/>
      <c r="AE62" s="2013"/>
      <c r="AF62" s="2013"/>
      <c r="AG62" s="2013"/>
      <c r="AH62" s="2013"/>
      <c r="AI62" s="2013"/>
      <c r="AJ62" s="2013"/>
      <c r="AK62" s="2013"/>
      <c r="AL62" s="2013"/>
      <c r="AM62" s="2013"/>
      <c r="AN62" s="2013"/>
      <c r="AO62" s="2013"/>
      <c r="AP62" s="2013"/>
      <c r="AQ62" s="2013"/>
      <c r="AR62" s="2013"/>
      <c r="AS62" s="2013"/>
      <c r="AT62" s="2013"/>
      <c r="AU62" s="2014"/>
      <c r="AV62" s="1989" t="str">
        <f>入力シート!L118</f>
        <v>□</v>
      </c>
      <c r="AW62" s="1990"/>
      <c r="AX62" s="248" t="s">
        <v>684</v>
      </c>
      <c r="AY62" s="248"/>
      <c r="AZ62" s="248"/>
      <c r="BA62" s="248"/>
      <c r="BB62" s="248"/>
      <c r="BC62" s="248"/>
      <c r="BD62" s="248"/>
      <c r="BE62" s="248"/>
      <c r="BF62" s="248"/>
      <c r="BG62" s="248"/>
      <c r="BH62" s="248"/>
      <c r="BI62" s="248"/>
      <c r="BJ62" s="248"/>
      <c r="BK62" s="248"/>
      <c r="BL62" s="248"/>
      <c r="BM62" s="248"/>
      <c r="BN62" s="248"/>
      <c r="BO62" s="248"/>
      <c r="BP62" s="248"/>
      <c r="BQ62" s="248"/>
      <c r="BR62" s="248"/>
      <c r="BS62" s="248"/>
      <c r="BT62" s="306"/>
      <c r="BU62" s="306"/>
      <c r="BV62" s="306"/>
      <c r="BW62" s="306"/>
      <c r="BX62" s="306"/>
      <c r="BY62" s="306"/>
      <c r="BZ62" s="306"/>
      <c r="CA62" s="306"/>
      <c r="CB62" s="307"/>
      <c r="CC62" s="2071"/>
      <c r="CD62" s="2074"/>
      <c r="CE62" s="2129"/>
      <c r="CF62" s="2084"/>
      <c r="CG62" s="2086"/>
      <c r="CH62" s="354"/>
      <c r="CI62" s="142"/>
      <c r="CJ62" s="135"/>
      <c r="CK62" s="2123">
        <f>COUNTIF(CI56:CI60,"☑")</f>
        <v>0</v>
      </c>
      <c r="CL62" s="173"/>
      <c r="CM62" s="1940" t="str">
        <f>入力シート!BB90</f>
        <v>-</v>
      </c>
      <c r="CN62" s="149"/>
      <c r="CO62" s="1927"/>
      <c r="CP62" s="1928"/>
      <c r="CQ62" s="1928"/>
      <c r="CR62" s="1928"/>
      <c r="CS62" s="1929"/>
    </row>
    <row r="63" spans="1:97" ht="15" customHeight="1">
      <c r="A63" s="1954"/>
      <c r="B63" s="1955"/>
      <c r="C63" s="1956"/>
      <c r="D63" s="2090"/>
      <c r="E63" s="1960"/>
      <c r="F63" s="1965"/>
      <c r="G63" s="1965"/>
      <c r="H63" s="1965"/>
      <c r="I63" s="1965"/>
      <c r="J63" s="1965"/>
      <c r="K63" s="1965"/>
      <c r="L63" s="1965"/>
      <c r="M63" s="1965"/>
      <c r="N63" s="1965"/>
      <c r="O63" s="1965"/>
      <c r="P63" s="1965"/>
      <c r="Q63" s="1966"/>
      <c r="R63" s="64"/>
      <c r="S63" s="40"/>
      <c r="T63" s="65"/>
      <c r="U63" s="66"/>
      <c r="V63" s="40"/>
      <c r="W63" s="65"/>
      <c r="X63" s="66"/>
      <c r="Y63" s="40"/>
      <c r="Z63" s="67"/>
      <c r="AA63" s="39"/>
      <c r="AB63" s="2012"/>
      <c r="AC63" s="2013"/>
      <c r="AD63" s="2013"/>
      <c r="AE63" s="2013"/>
      <c r="AF63" s="2013"/>
      <c r="AG63" s="2013"/>
      <c r="AH63" s="2013"/>
      <c r="AI63" s="2013"/>
      <c r="AJ63" s="2013"/>
      <c r="AK63" s="2013"/>
      <c r="AL63" s="2013"/>
      <c r="AM63" s="2013"/>
      <c r="AN63" s="2013"/>
      <c r="AO63" s="2013"/>
      <c r="AP63" s="2013"/>
      <c r="AQ63" s="2013"/>
      <c r="AR63" s="2013"/>
      <c r="AS63" s="2013"/>
      <c r="AT63" s="2013"/>
      <c r="AU63" s="2014"/>
      <c r="AV63" s="2041"/>
      <c r="AW63" s="2015"/>
      <c r="AX63" s="2015"/>
      <c r="AY63" s="2015"/>
      <c r="AZ63" s="2015"/>
      <c r="BA63" s="2015"/>
      <c r="BB63" s="2015"/>
      <c r="BC63" s="2015"/>
      <c r="BD63" s="2015"/>
      <c r="BE63" s="2015"/>
      <c r="BF63" s="2015"/>
      <c r="BG63" s="2015"/>
      <c r="BH63" s="2015"/>
      <c r="BI63" s="2015"/>
      <c r="BJ63" s="2015"/>
      <c r="BK63" s="2015"/>
      <c r="BL63" s="2015"/>
      <c r="BM63" s="2015"/>
      <c r="BN63" s="2015"/>
      <c r="BO63" s="2015"/>
      <c r="BP63" s="2015"/>
      <c r="BQ63" s="2015"/>
      <c r="BR63" s="2015"/>
      <c r="BS63" s="2015"/>
      <c r="BT63" s="2015"/>
      <c r="BU63" s="2015"/>
      <c r="BV63" s="2015"/>
      <c r="BW63" s="2015"/>
      <c r="BX63" s="2015"/>
      <c r="BY63" s="2015"/>
      <c r="BZ63" s="2015"/>
      <c r="CA63" s="2015"/>
      <c r="CB63" s="2042"/>
      <c r="CC63" s="2071"/>
      <c r="CD63" s="2074"/>
      <c r="CE63" s="2129"/>
      <c r="CF63" s="2084"/>
      <c r="CG63" s="2086"/>
      <c r="CH63" s="354"/>
      <c r="CI63" s="142"/>
      <c r="CJ63" s="135"/>
      <c r="CK63" s="2124"/>
      <c r="CL63" s="174" t="s">
        <v>541</v>
      </c>
      <c r="CM63" s="1941"/>
      <c r="CN63" s="175" t="s">
        <v>25</v>
      </c>
      <c r="CO63" s="1927"/>
      <c r="CP63" s="1928"/>
      <c r="CQ63" s="1928"/>
      <c r="CR63" s="1928"/>
      <c r="CS63" s="1929"/>
    </row>
    <row r="64" spans="1:97" ht="15" customHeight="1" thickBot="1">
      <c r="A64" s="2131"/>
      <c r="B64" s="2132"/>
      <c r="C64" s="2133"/>
      <c r="D64" s="2141"/>
      <c r="E64" s="2142"/>
      <c r="F64" s="2094"/>
      <c r="G64" s="2094"/>
      <c r="H64" s="2094"/>
      <c r="I64" s="2094"/>
      <c r="J64" s="2094"/>
      <c r="K64" s="2094"/>
      <c r="L64" s="2094"/>
      <c r="M64" s="2094"/>
      <c r="N64" s="2094"/>
      <c r="O64" s="2094"/>
      <c r="P64" s="2094"/>
      <c r="Q64" s="2095"/>
      <c r="R64" s="176"/>
      <c r="S64" s="45"/>
      <c r="T64" s="177"/>
      <c r="U64" s="178"/>
      <c r="V64" s="45"/>
      <c r="W64" s="177"/>
      <c r="X64" s="178"/>
      <c r="Y64" s="45"/>
      <c r="Z64" s="179"/>
      <c r="AA64" s="160"/>
      <c r="AB64" s="161"/>
      <c r="AC64" s="162"/>
      <c r="AD64" s="162"/>
      <c r="AE64" s="162"/>
      <c r="AF64" s="162"/>
      <c r="AG64" s="162"/>
      <c r="AH64" s="162"/>
      <c r="AI64" s="162"/>
      <c r="AJ64" s="162"/>
      <c r="AK64" s="162"/>
      <c r="AL64" s="162"/>
      <c r="AM64" s="162"/>
      <c r="AN64" s="162"/>
      <c r="AO64" s="162"/>
      <c r="AP64" s="162"/>
      <c r="AQ64" s="162"/>
      <c r="AR64" s="162"/>
      <c r="AS64" s="162"/>
      <c r="AT64" s="162"/>
      <c r="AU64" s="163"/>
      <c r="AV64" s="161"/>
      <c r="AW64" s="164"/>
      <c r="AX64" s="164"/>
      <c r="AY64" s="164"/>
      <c r="AZ64" s="164"/>
      <c r="BA64" s="164"/>
      <c r="BB64" s="164"/>
      <c r="BC64" s="164"/>
      <c r="BD64" s="164"/>
      <c r="BE64" s="164"/>
      <c r="BF64" s="164"/>
      <c r="BG64" s="164"/>
      <c r="BH64" s="164"/>
      <c r="BI64" s="164"/>
      <c r="BJ64" s="164"/>
      <c r="BK64" s="164"/>
      <c r="BL64" s="164"/>
      <c r="BM64" s="164"/>
      <c r="BN64" s="164"/>
      <c r="BO64" s="164"/>
      <c r="BP64" s="164"/>
      <c r="BQ64" s="164"/>
      <c r="BR64" s="164"/>
      <c r="BS64" s="164"/>
      <c r="BT64" s="164"/>
      <c r="BU64" s="164"/>
      <c r="BV64" s="164"/>
      <c r="BW64" s="164"/>
      <c r="BX64" s="164"/>
      <c r="BY64" s="164"/>
      <c r="BZ64" s="164"/>
      <c r="CA64" s="164"/>
      <c r="CB64" s="165"/>
      <c r="CC64" s="2104"/>
      <c r="CD64" s="2105"/>
      <c r="CE64" s="2130"/>
      <c r="CF64" s="2107"/>
      <c r="CG64" s="2108"/>
      <c r="CH64" s="355"/>
      <c r="CI64" s="166"/>
      <c r="CJ64" s="167"/>
      <c r="CK64" s="2125"/>
      <c r="CL64" s="147"/>
      <c r="CM64" s="1942"/>
      <c r="CN64" s="180"/>
      <c r="CO64" s="1930"/>
      <c r="CP64" s="1931"/>
      <c r="CQ64" s="1931"/>
      <c r="CR64" s="1931"/>
      <c r="CS64" s="1932"/>
    </row>
    <row r="65" spans="1:97" ht="15" customHeight="1">
      <c r="A65" s="1951" t="s">
        <v>542</v>
      </c>
      <c r="B65" s="1952"/>
      <c r="C65" s="1953"/>
      <c r="D65" s="137"/>
      <c r="E65" s="61"/>
      <c r="F65" s="62"/>
      <c r="G65" s="62"/>
      <c r="H65" s="62"/>
      <c r="I65" s="62"/>
      <c r="J65" s="62"/>
      <c r="K65" s="62"/>
      <c r="L65" s="62"/>
      <c r="M65" s="62"/>
      <c r="N65" s="62"/>
      <c r="O65" s="62"/>
      <c r="P65" s="62"/>
      <c r="Q65" s="63"/>
      <c r="R65" s="48"/>
      <c r="S65" s="49"/>
      <c r="T65" s="50"/>
      <c r="U65" s="51"/>
      <c r="V65" s="49"/>
      <c r="W65" s="50"/>
      <c r="X65" s="51"/>
      <c r="Y65" s="49"/>
      <c r="Z65" s="52"/>
      <c r="AA65" s="39"/>
      <c r="AB65" s="122"/>
      <c r="AC65" s="72"/>
      <c r="AD65" s="72"/>
      <c r="AE65" s="72"/>
      <c r="AF65" s="72"/>
      <c r="AG65" s="72"/>
      <c r="AH65" s="72"/>
      <c r="AI65" s="72"/>
      <c r="AJ65" s="72"/>
      <c r="AK65" s="72"/>
      <c r="AL65" s="72"/>
      <c r="AM65" s="72"/>
      <c r="AN65" s="72"/>
      <c r="AO65" s="72"/>
      <c r="AP65" s="72"/>
      <c r="AQ65" s="72"/>
      <c r="AR65" s="72"/>
      <c r="AS65" s="72"/>
      <c r="AT65" s="72"/>
      <c r="AU65" s="181"/>
      <c r="AV65" s="182"/>
      <c r="AW65" s="183"/>
      <c r="AX65" s="183"/>
      <c r="AY65" s="183"/>
      <c r="AZ65" s="183"/>
      <c r="BA65" s="183"/>
      <c r="BB65" s="183"/>
      <c r="BC65" s="183"/>
      <c r="BD65" s="183"/>
      <c r="BE65" s="183"/>
      <c r="BF65" s="183"/>
      <c r="BG65" s="183"/>
      <c r="BH65" s="183"/>
      <c r="BI65" s="183"/>
      <c r="BJ65" s="183"/>
      <c r="BK65" s="183"/>
      <c r="BL65" s="183"/>
      <c r="BM65" s="183"/>
      <c r="BN65" s="183"/>
      <c r="BO65" s="183"/>
      <c r="BP65" s="183"/>
      <c r="BQ65" s="37"/>
      <c r="BR65" s="37"/>
      <c r="BS65" s="37"/>
      <c r="BT65" s="37"/>
      <c r="BU65" s="37"/>
      <c r="BV65" s="37"/>
      <c r="BW65" s="37"/>
      <c r="BX65" s="37"/>
      <c r="BY65" s="37"/>
      <c r="BZ65" s="37"/>
      <c r="CA65" s="37"/>
      <c r="CB65" s="184"/>
      <c r="CC65" s="2134">
        <f>入力シート!AZ124</f>
        <v>5</v>
      </c>
      <c r="CD65" s="2128" t="str">
        <f>IF(入力シート!AZ124=入力シート!BB124,"➡",IF(入力シート!BB124&gt;入力シート!AZ124,"⇧","⇩"))</f>
        <v>⇧</v>
      </c>
      <c r="CE65" s="2135">
        <v>5</v>
      </c>
      <c r="CF65" s="2126">
        <v>3</v>
      </c>
      <c r="CG65" s="2138">
        <v>0</v>
      </c>
      <c r="CH65" s="356"/>
      <c r="CI65" s="169"/>
      <c r="CJ65" s="170"/>
      <c r="CK65" s="170"/>
      <c r="CL65" s="170"/>
      <c r="CM65" s="170"/>
      <c r="CN65" s="171"/>
      <c r="CO65" s="1866" t="str">
        <f>IF(入力シート!BC124="","",入力シート!BC124)</f>
        <v/>
      </c>
      <c r="CP65" s="1867"/>
      <c r="CQ65" s="1867"/>
      <c r="CR65" s="1867"/>
      <c r="CS65" s="1868"/>
    </row>
    <row r="66" spans="1:97" ht="15" customHeight="1">
      <c r="A66" s="1954"/>
      <c r="B66" s="1955"/>
      <c r="C66" s="1956"/>
      <c r="D66" s="2090" t="s">
        <v>10</v>
      </c>
      <c r="E66" s="1960"/>
      <c r="F66" s="2092" t="s">
        <v>543</v>
      </c>
      <c r="G66" s="1965"/>
      <c r="H66" s="1965"/>
      <c r="I66" s="1965"/>
      <c r="J66" s="1965"/>
      <c r="K66" s="1965"/>
      <c r="L66" s="1965"/>
      <c r="M66" s="1965"/>
      <c r="N66" s="1965"/>
      <c r="O66" s="1965"/>
      <c r="P66" s="1965"/>
      <c r="Q66" s="1966"/>
      <c r="R66" s="64"/>
      <c r="S66" s="40"/>
      <c r="T66" s="65"/>
      <c r="U66" s="66"/>
      <c r="V66" s="40"/>
      <c r="W66" s="65"/>
      <c r="X66" s="66"/>
      <c r="Y66" s="40"/>
      <c r="Z66" s="67"/>
      <c r="AA66" s="185"/>
      <c r="AB66" s="1986" t="s">
        <v>544</v>
      </c>
      <c r="AC66" s="1987"/>
      <c r="AD66" s="1987"/>
      <c r="AE66" s="1987"/>
      <c r="AF66" s="1987"/>
      <c r="AG66" s="1987"/>
      <c r="AH66" s="1987"/>
      <c r="AI66" s="1987"/>
      <c r="AJ66" s="1987"/>
      <c r="AK66" s="1987"/>
      <c r="AL66" s="1987"/>
      <c r="AM66" s="1987"/>
      <c r="AN66" s="1987"/>
      <c r="AO66" s="1987"/>
      <c r="AP66" s="1987"/>
      <c r="AQ66" s="1987"/>
      <c r="AR66" s="1987"/>
      <c r="AS66" s="1987"/>
      <c r="AT66" s="1987"/>
      <c r="AU66" s="1988"/>
      <c r="AV66" s="1989" t="str">
        <f>入力シート!K126</f>
        <v>☑</v>
      </c>
      <c r="AW66" s="1990"/>
      <c r="AX66" s="2023" t="s">
        <v>545</v>
      </c>
      <c r="AY66" s="2023"/>
      <c r="AZ66" s="2023"/>
      <c r="BA66" s="2023"/>
      <c r="BB66" s="2023"/>
      <c r="BC66" s="2023"/>
      <c r="BD66" s="2023"/>
      <c r="BE66" s="2023"/>
      <c r="BF66" s="2023"/>
      <c r="BG66" s="2023"/>
      <c r="BH66" s="2023"/>
      <c r="BI66" s="2023"/>
      <c r="BJ66" s="2023"/>
      <c r="BK66" s="2023"/>
      <c r="BL66" s="2023"/>
      <c r="BM66" s="2023"/>
      <c r="BN66" s="2023"/>
      <c r="BO66" s="2023"/>
      <c r="BP66" s="2023"/>
      <c r="BQ66" s="2023"/>
      <c r="BR66" s="2023"/>
      <c r="BS66" s="2023"/>
      <c r="BT66" s="2023"/>
      <c r="BU66" s="2023"/>
      <c r="BV66" s="2023"/>
      <c r="BW66" s="2023"/>
      <c r="BX66" s="110"/>
      <c r="BY66" s="110"/>
      <c r="BZ66" s="110"/>
      <c r="CA66" s="110"/>
      <c r="CB66" s="73"/>
      <c r="CC66" s="2071"/>
      <c r="CD66" s="2074"/>
      <c r="CE66" s="2082"/>
      <c r="CF66" s="2084"/>
      <c r="CG66" s="2086"/>
      <c r="CH66" s="354"/>
      <c r="CI66" s="186" t="str">
        <f>IF(入力シート!AY123=1,入力シート!AP126,IF(OR(入力シート!AY123=2,入力シート!AY123=4),入力シート!K126,IF(入力シート!AY123=3,入力シート!AF126,入力シート!AP126)))</f>
        <v>□</v>
      </c>
      <c r="CJ66" s="1878" t="s">
        <v>546</v>
      </c>
      <c r="CK66" s="1878"/>
      <c r="CL66" s="1878"/>
      <c r="CM66" s="1878"/>
      <c r="CN66" s="2153"/>
      <c r="CO66" s="1869"/>
      <c r="CP66" s="1870"/>
      <c r="CQ66" s="1870"/>
      <c r="CR66" s="1870"/>
      <c r="CS66" s="1871"/>
    </row>
    <row r="67" spans="1:97" ht="15" customHeight="1">
      <c r="A67" s="1954"/>
      <c r="B67" s="1955"/>
      <c r="C67" s="1956"/>
      <c r="D67" s="2090"/>
      <c r="E67" s="1960"/>
      <c r="F67" s="2092"/>
      <c r="G67" s="1965"/>
      <c r="H67" s="1965"/>
      <c r="I67" s="1965"/>
      <c r="J67" s="1965"/>
      <c r="K67" s="1965"/>
      <c r="L67" s="1965"/>
      <c r="M67" s="1965"/>
      <c r="N67" s="1965"/>
      <c r="O67" s="1965"/>
      <c r="P67" s="1965"/>
      <c r="Q67" s="1966"/>
      <c r="R67" s="64"/>
      <c r="S67" s="40"/>
      <c r="T67" s="65"/>
      <c r="U67" s="66"/>
      <c r="V67" s="40"/>
      <c r="W67" s="65"/>
      <c r="X67" s="66"/>
      <c r="Y67" s="40"/>
      <c r="Z67" s="67"/>
      <c r="AA67" s="39"/>
      <c r="AB67" s="1986"/>
      <c r="AC67" s="1987"/>
      <c r="AD67" s="1987"/>
      <c r="AE67" s="1987"/>
      <c r="AF67" s="1987"/>
      <c r="AG67" s="1987"/>
      <c r="AH67" s="1987"/>
      <c r="AI67" s="1987"/>
      <c r="AJ67" s="1987"/>
      <c r="AK67" s="1987"/>
      <c r="AL67" s="1987"/>
      <c r="AM67" s="1987"/>
      <c r="AN67" s="1987"/>
      <c r="AO67" s="1987"/>
      <c r="AP67" s="1987"/>
      <c r="AQ67" s="1987"/>
      <c r="AR67" s="1987"/>
      <c r="AS67" s="1987"/>
      <c r="AT67" s="1987"/>
      <c r="AU67" s="1988"/>
      <c r="AV67" s="1989" t="str">
        <f>入力シート!K128</f>
        <v>☑</v>
      </c>
      <c r="AW67" s="1990"/>
      <c r="AX67" s="2023" t="s">
        <v>547</v>
      </c>
      <c r="AY67" s="2023"/>
      <c r="AZ67" s="2023"/>
      <c r="BA67" s="2023"/>
      <c r="BB67" s="2023"/>
      <c r="BC67" s="2023"/>
      <c r="BD67" s="2023"/>
      <c r="BE67" s="2023"/>
      <c r="BF67" s="2023"/>
      <c r="BG67" s="2023"/>
      <c r="BH67" s="2023"/>
      <c r="BI67" s="2023"/>
      <c r="BJ67" s="2023"/>
      <c r="BK67" s="2023"/>
      <c r="BL67" s="2023"/>
      <c r="BM67" s="2023"/>
      <c r="BN67" s="2023"/>
      <c r="BO67" s="2023"/>
      <c r="BP67" s="2023"/>
      <c r="BQ67" s="2023"/>
      <c r="BR67" s="2023"/>
      <c r="BS67" s="2023"/>
      <c r="BT67" s="2023"/>
      <c r="BU67" s="2023"/>
      <c r="BV67" s="2023"/>
      <c r="BW67" s="2023"/>
      <c r="BX67" s="110"/>
      <c r="BY67" s="110"/>
      <c r="BZ67" s="110"/>
      <c r="CA67" s="110"/>
      <c r="CB67" s="73"/>
      <c r="CC67" s="2071"/>
      <c r="CD67" s="2074"/>
      <c r="CE67" s="2082"/>
      <c r="CF67" s="2084"/>
      <c r="CG67" s="2086"/>
      <c r="CH67" s="354"/>
      <c r="CI67" s="186" t="str">
        <f>IF(入力シート!AY123=1,入力シート!AP128,IF(OR(入力シート!AY123=2,入力シート!AY123=4),入力シート!K128,IF(入力シート!AY123=3,入力シート!AF128,入力シート!AP128)))</f>
        <v>□</v>
      </c>
      <c r="CJ67" s="1878" t="s">
        <v>548</v>
      </c>
      <c r="CK67" s="1878"/>
      <c r="CL67" s="1878"/>
      <c r="CM67" s="1878"/>
      <c r="CN67" s="187"/>
      <c r="CO67" s="1869"/>
      <c r="CP67" s="1870"/>
      <c r="CQ67" s="1870"/>
      <c r="CR67" s="1870"/>
      <c r="CS67" s="1871"/>
    </row>
    <row r="68" spans="1:97" ht="14.25" customHeight="1">
      <c r="A68" s="1954"/>
      <c r="B68" s="1955"/>
      <c r="C68" s="1956"/>
      <c r="D68" s="2090"/>
      <c r="E68" s="1960"/>
      <c r="F68" s="2092"/>
      <c r="G68" s="1965"/>
      <c r="H68" s="1965"/>
      <c r="I68" s="1965"/>
      <c r="J68" s="1965"/>
      <c r="K68" s="1965"/>
      <c r="L68" s="1965"/>
      <c r="M68" s="1965"/>
      <c r="N68" s="1965"/>
      <c r="O68" s="1965"/>
      <c r="P68" s="1965"/>
      <c r="Q68" s="1966"/>
      <c r="R68" s="1976" t="str">
        <f>IF(AA70=5,"○","")</f>
        <v>○</v>
      </c>
      <c r="S68" s="1977"/>
      <c r="T68" s="1978"/>
      <c r="U68" s="1979" t="str">
        <f>IF(AA70=3,"○","")</f>
        <v/>
      </c>
      <c r="V68" s="1977"/>
      <c r="W68" s="1978"/>
      <c r="X68" s="1979" t="str">
        <f>IF(AA70=0,"○","")</f>
        <v/>
      </c>
      <c r="Y68" s="1977"/>
      <c r="Z68" s="1980"/>
      <c r="AA68" s="39"/>
      <c r="AB68" s="1986"/>
      <c r="AC68" s="1987"/>
      <c r="AD68" s="1987"/>
      <c r="AE68" s="1987"/>
      <c r="AF68" s="1987"/>
      <c r="AG68" s="1987"/>
      <c r="AH68" s="1987"/>
      <c r="AI68" s="1987"/>
      <c r="AJ68" s="1987"/>
      <c r="AK68" s="1987"/>
      <c r="AL68" s="1987"/>
      <c r="AM68" s="1987"/>
      <c r="AN68" s="1987"/>
      <c r="AO68" s="1987"/>
      <c r="AP68" s="1987"/>
      <c r="AQ68" s="1987"/>
      <c r="AR68" s="1987"/>
      <c r="AS68" s="1987"/>
      <c r="AT68" s="1987"/>
      <c r="AU68" s="1988"/>
      <c r="AV68" s="2041"/>
      <c r="AW68" s="2015"/>
      <c r="AX68" s="2015"/>
      <c r="AY68" s="2015"/>
      <c r="AZ68" s="2015"/>
      <c r="BA68" s="2015"/>
      <c r="BB68" s="2015"/>
      <c r="BC68" s="2015"/>
      <c r="BD68" s="2015"/>
      <c r="BE68" s="2015"/>
      <c r="BF68" s="2015"/>
      <c r="BG68" s="2015"/>
      <c r="BH68" s="2015"/>
      <c r="BI68" s="2015"/>
      <c r="BJ68" s="2015"/>
      <c r="BK68" s="2015"/>
      <c r="BL68" s="2015"/>
      <c r="BM68" s="2015"/>
      <c r="BN68" s="2015"/>
      <c r="BO68" s="2015"/>
      <c r="BP68" s="2015"/>
      <c r="BQ68" s="2015"/>
      <c r="BR68" s="2015"/>
      <c r="BS68" s="2015"/>
      <c r="BT68" s="2015"/>
      <c r="BU68" s="2015"/>
      <c r="BV68" s="2015"/>
      <c r="BW68" s="2015"/>
      <c r="BX68" s="2015"/>
      <c r="BY68" s="2015"/>
      <c r="BZ68" s="2015"/>
      <c r="CA68" s="2015"/>
      <c r="CB68" s="2042"/>
      <c r="CC68" s="2071"/>
      <c r="CD68" s="2074"/>
      <c r="CE68" s="2082"/>
      <c r="CF68" s="2084"/>
      <c r="CG68" s="2086"/>
      <c r="CH68" s="354"/>
      <c r="CI68" s="138"/>
      <c r="CJ68" s="139"/>
      <c r="CK68" s="139"/>
      <c r="CL68" s="139"/>
      <c r="CM68" s="139"/>
      <c r="CN68" s="187"/>
      <c r="CO68" s="1869"/>
      <c r="CP68" s="1870"/>
      <c r="CQ68" s="1870"/>
      <c r="CR68" s="1870"/>
      <c r="CS68" s="1871"/>
    </row>
    <row r="69" spans="1:97" ht="14.25" customHeight="1">
      <c r="A69" s="1954"/>
      <c r="B69" s="1955"/>
      <c r="C69" s="1956"/>
      <c r="D69" s="2090"/>
      <c r="E69" s="1960"/>
      <c r="F69" s="2092"/>
      <c r="G69" s="1965"/>
      <c r="H69" s="1965"/>
      <c r="I69" s="1965"/>
      <c r="J69" s="1965"/>
      <c r="K69" s="1965"/>
      <c r="L69" s="1965"/>
      <c r="M69" s="1965"/>
      <c r="N69" s="1965"/>
      <c r="O69" s="1965"/>
      <c r="P69" s="1965"/>
      <c r="Q69" s="1966"/>
      <c r="R69" s="1976"/>
      <c r="S69" s="1977"/>
      <c r="T69" s="1978"/>
      <c r="U69" s="1979"/>
      <c r="V69" s="1977"/>
      <c r="W69" s="1978"/>
      <c r="X69" s="1979"/>
      <c r="Y69" s="1977"/>
      <c r="Z69" s="1980"/>
      <c r="AA69" s="39"/>
      <c r="AB69" s="1986"/>
      <c r="AC69" s="1987"/>
      <c r="AD69" s="1987"/>
      <c r="AE69" s="1987"/>
      <c r="AF69" s="1987"/>
      <c r="AG69" s="1987"/>
      <c r="AH69" s="1987"/>
      <c r="AI69" s="1987"/>
      <c r="AJ69" s="1987"/>
      <c r="AK69" s="1987"/>
      <c r="AL69" s="1987"/>
      <c r="AM69" s="1987"/>
      <c r="AN69" s="1987"/>
      <c r="AO69" s="1987"/>
      <c r="AP69" s="1987"/>
      <c r="AQ69" s="1987"/>
      <c r="AR69" s="1987"/>
      <c r="AS69" s="1987"/>
      <c r="AT69" s="1987"/>
      <c r="AU69" s="1988"/>
      <c r="AV69" s="2143"/>
      <c r="AW69" s="2023"/>
      <c r="AX69" s="2023"/>
      <c r="AY69" s="2023"/>
      <c r="AZ69" s="2023"/>
      <c r="BA69" s="2023"/>
      <c r="BB69" s="2023"/>
      <c r="BC69" s="2023"/>
      <c r="BD69" s="2023"/>
      <c r="BE69" s="2023"/>
      <c r="BF69" s="2023"/>
      <c r="BG69" s="2023"/>
      <c r="BH69" s="2023"/>
      <c r="BI69" s="2023"/>
      <c r="BJ69" s="2023"/>
      <c r="BK69" s="2023"/>
      <c r="BL69" s="2023"/>
      <c r="BM69" s="2023"/>
      <c r="BN69" s="2023"/>
      <c r="BO69" s="2023"/>
      <c r="BP69" s="2023"/>
      <c r="BQ69" s="2023"/>
      <c r="BR69" s="2023"/>
      <c r="BS69" s="2023"/>
      <c r="BT69" s="2023"/>
      <c r="BU69" s="2023"/>
      <c r="BV69" s="2023"/>
      <c r="BW69" s="2023"/>
      <c r="BX69" s="2023"/>
      <c r="BY69" s="2023"/>
      <c r="BZ69" s="2023"/>
      <c r="CA69" s="2023"/>
      <c r="CB69" s="2144"/>
      <c r="CC69" s="2071"/>
      <c r="CD69" s="2074"/>
      <c r="CE69" s="2082"/>
      <c r="CF69" s="2084"/>
      <c r="CG69" s="2086"/>
      <c r="CH69" s="354" t="str">
        <f>入力シート!BB124</f>
        <v>-</v>
      </c>
      <c r="CI69" s="142"/>
      <c r="CJ69" s="135"/>
      <c r="CK69" s="135"/>
      <c r="CL69" s="135"/>
      <c r="CM69" s="135"/>
      <c r="CN69" s="136"/>
      <c r="CO69" s="1869"/>
      <c r="CP69" s="1870"/>
      <c r="CQ69" s="1870"/>
      <c r="CR69" s="1870"/>
      <c r="CS69" s="1871"/>
    </row>
    <row r="70" spans="1:97" ht="14.25" customHeight="1">
      <c r="A70" s="1954"/>
      <c r="B70" s="1955"/>
      <c r="C70" s="1956"/>
      <c r="D70" s="2090"/>
      <c r="E70" s="1960"/>
      <c r="F70" s="2092"/>
      <c r="G70" s="1965"/>
      <c r="H70" s="1965"/>
      <c r="I70" s="1965"/>
      <c r="J70" s="1965"/>
      <c r="K70" s="1965"/>
      <c r="L70" s="1965"/>
      <c r="M70" s="1965"/>
      <c r="N70" s="1965"/>
      <c r="O70" s="1965"/>
      <c r="P70" s="1965"/>
      <c r="Q70" s="1966"/>
      <c r="R70" s="2145">
        <v>5</v>
      </c>
      <c r="S70" s="2007"/>
      <c r="T70" s="2146"/>
      <c r="U70" s="2147">
        <v>3</v>
      </c>
      <c r="V70" s="2007"/>
      <c r="W70" s="2146"/>
      <c r="X70" s="2147">
        <v>0</v>
      </c>
      <c r="Y70" s="2007"/>
      <c r="Z70" s="2148"/>
      <c r="AA70" s="39">
        <f>入力シート!AZ124</f>
        <v>5</v>
      </c>
      <c r="AB70" s="1986"/>
      <c r="AC70" s="1987"/>
      <c r="AD70" s="1987"/>
      <c r="AE70" s="1987"/>
      <c r="AF70" s="1987"/>
      <c r="AG70" s="1987"/>
      <c r="AH70" s="1987"/>
      <c r="AI70" s="1987"/>
      <c r="AJ70" s="1987"/>
      <c r="AK70" s="1987"/>
      <c r="AL70" s="1987"/>
      <c r="AM70" s="1987"/>
      <c r="AN70" s="1987"/>
      <c r="AO70" s="1987"/>
      <c r="AP70" s="1987"/>
      <c r="AQ70" s="1987"/>
      <c r="AR70" s="1987"/>
      <c r="AS70" s="1987"/>
      <c r="AT70" s="1987"/>
      <c r="AU70" s="1988"/>
      <c r="AV70" s="2143"/>
      <c r="AW70" s="2023"/>
      <c r="AX70" s="2023"/>
      <c r="AY70" s="2023"/>
      <c r="AZ70" s="2023"/>
      <c r="BA70" s="2023"/>
      <c r="BB70" s="2023"/>
      <c r="BC70" s="2023"/>
      <c r="BD70" s="2023"/>
      <c r="BE70" s="2023"/>
      <c r="BF70" s="2023"/>
      <c r="BG70" s="2023"/>
      <c r="BH70" s="2023"/>
      <c r="BI70" s="2023"/>
      <c r="BJ70" s="2023"/>
      <c r="BK70" s="2023"/>
      <c r="BL70" s="2023"/>
      <c r="BM70" s="2023"/>
      <c r="BN70" s="2023"/>
      <c r="BO70" s="2023"/>
      <c r="BP70" s="2023"/>
      <c r="BQ70" s="2023"/>
      <c r="BR70" s="2023"/>
      <c r="BS70" s="2023"/>
      <c r="BT70" s="2023"/>
      <c r="BU70" s="2023"/>
      <c r="BV70" s="2023"/>
      <c r="BW70" s="2023"/>
      <c r="BX70" s="2023"/>
      <c r="BY70" s="2023"/>
      <c r="BZ70" s="2023"/>
      <c r="CA70" s="2023"/>
      <c r="CB70" s="2144"/>
      <c r="CC70" s="2071"/>
      <c r="CD70" s="2074"/>
      <c r="CE70" s="2082"/>
      <c r="CF70" s="2084"/>
      <c r="CG70" s="2086"/>
      <c r="CH70" s="354"/>
      <c r="CI70" s="142"/>
      <c r="CJ70" s="135"/>
      <c r="CK70" s="2123">
        <f>COUNTIF(CI66:CI67,"☑")</f>
        <v>0</v>
      </c>
      <c r="CL70" s="2155" t="s">
        <v>541</v>
      </c>
      <c r="CM70" s="1933" t="str">
        <f>入力シート!BB124</f>
        <v>-</v>
      </c>
      <c r="CN70" s="1875" t="s">
        <v>25</v>
      </c>
      <c r="CO70" s="1869"/>
      <c r="CP70" s="1870"/>
      <c r="CQ70" s="1870"/>
      <c r="CR70" s="1870"/>
      <c r="CS70" s="1871"/>
    </row>
    <row r="71" spans="1:97" ht="14.25" customHeight="1">
      <c r="A71" s="1954"/>
      <c r="B71" s="1955"/>
      <c r="C71" s="1956"/>
      <c r="D71" s="2090"/>
      <c r="E71" s="1960"/>
      <c r="F71" s="2092"/>
      <c r="G71" s="1965"/>
      <c r="H71" s="1965"/>
      <c r="I71" s="1965"/>
      <c r="J71" s="1965"/>
      <c r="K71" s="1965"/>
      <c r="L71" s="1965"/>
      <c r="M71" s="1965"/>
      <c r="N71" s="1965"/>
      <c r="O71" s="1965"/>
      <c r="P71" s="1965"/>
      <c r="Q71" s="1966"/>
      <c r="R71" s="2145"/>
      <c r="S71" s="2007"/>
      <c r="T71" s="2146"/>
      <c r="U71" s="2147"/>
      <c r="V71" s="2007"/>
      <c r="W71" s="2146"/>
      <c r="X71" s="2147"/>
      <c r="Y71" s="2007"/>
      <c r="Z71" s="2148"/>
      <c r="AA71" s="39"/>
      <c r="AB71" s="1986"/>
      <c r="AC71" s="1987"/>
      <c r="AD71" s="1987"/>
      <c r="AE71" s="1987"/>
      <c r="AF71" s="1987"/>
      <c r="AG71" s="1987"/>
      <c r="AH71" s="1987"/>
      <c r="AI71" s="1987"/>
      <c r="AJ71" s="1987"/>
      <c r="AK71" s="1987"/>
      <c r="AL71" s="1987"/>
      <c r="AM71" s="1987"/>
      <c r="AN71" s="1987"/>
      <c r="AO71" s="1987"/>
      <c r="AP71" s="1987"/>
      <c r="AQ71" s="1987"/>
      <c r="AR71" s="1987"/>
      <c r="AS71" s="1987"/>
      <c r="AT71" s="1987"/>
      <c r="AU71" s="1988"/>
      <c r="AV71" s="2143"/>
      <c r="AW71" s="2023"/>
      <c r="AX71" s="2023"/>
      <c r="AY71" s="2023"/>
      <c r="AZ71" s="2023"/>
      <c r="BA71" s="2023"/>
      <c r="BB71" s="2023"/>
      <c r="BC71" s="2023"/>
      <c r="BD71" s="2023"/>
      <c r="BE71" s="2023"/>
      <c r="BF71" s="2023"/>
      <c r="BG71" s="2023"/>
      <c r="BH71" s="2023"/>
      <c r="BI71" s="2023"/>
      <c r="BJ71" s="2023"/>
      <c r="BK71" s="2023"/>
      <c r="BL71" s="2023"/>
      <c r="BM71" s="2023"/>
      <c r="BN71" s="2023"/>
      <c r="BO71" s="2023"/>
      <c r="BP71" s="2023"/>
      <c r="BQ71" s="2023"/>
      <c r="BR71" s="2023"/>
      <c r="BS71" s="2023"/>
      <c r="BT71" s="2023"/>
      <c r="BU71" s="2023"/>
      <c r="BV71" s="2023"/>
      <c r="BW71" s="2023"/>
      <c r="BX71" s="2023"/>
      <c r="BY71" s="2023"/>
      <c r="BZ71" s="2023"/>
      <c r="CA71" s="2023"/>
      <c r="CB71" s="2144"/>
      <c r="CC71" s="2071"/>
      <c r="CD71" s="2074"/>
      <c r="CE71" s="2082"/>
      <c r="CF71" s="2084"/>
      <c r="CG71" s="2086"/>
      <c r="CH71" s="354"/>
      <c r="CI71" s="142"/>
      <c r="CJ71" s="135"/>
      <c r="CK71" s="2124"/>
      <c r="CL71" s="2156"/>
      <c r="CM71" s="1934"/>
      <c r="CN71" s="1876"/>
      <c r="CO71" s="1869"/>
      <c r="CP71" s="1870"/>
      <c r="CQ71" s="1870"/>
      <c r="CR71" s="1870"/>
      <c r="CS71" s="1871"/>
    </row>
    <row r="72" spans="1:97" ht="14.25" customHeight="1">
      <c r="A72" s="1954"/>
      <c r="B72" s="1955"/>
      <c r="C72" s="1956"/>
      <c r="D72" s="2097"/>
      <c r="E72" s="1962"/>
      <c r="F72" s="2149"/>
      <c r="G72" s="1967"/>
      <c r="H72" s="1967"/>
      <c r="I72" s="1967"/>
      <c r="J72" s="1967"/>
      <c r="K72" s="1967"/>
      <c r="L72" s="1967"/>
      <c r="M72" s="1967"/>
      <c r="N72" s="1967"/>
      <c r="O72" s="1967"/>
      <c r="P72" s="1967"/>
      <c r="Q72" s="1968"/>
      <c r="R72" s="93"/>
      <c r="S72" s="94"/>
      <c r="T72" s="95"/>
      <c r="U72" s="96"/>
      <c r="V72" s="94"/>
      <c r="W72" s="95"/>
      <c r="X72" s="96"/>
      <c r="Y72" s="94"/>
      <c r="Z72" s="97"/>
      <c r="AA72" s="98"/>
      <c r="AB72" s="2150"/>
      <c r="AC72" s="2151"/>
      <c r="AD72" s="2151"/>
      <c r="AE72" s="2151"/>
      <c r="AF72" s="2151"/>
      <c r="AG72" s="2151"/>
      <c r="AH72" s="2151"/>
      <c r="AI72" s="2151"/>
      <c r="AJ72" s="2151"/>
      <c r="AK72" s="2151"/>
      <c r="AL72" s="2151"/>
      <c r="AM72" s="2151"/>
      <c r="AN72" s="2151"/>
      <c r="AO72" s="2151"/>
      <c r="AP72" s="2151"/>
      <c r="AQ72" s="2151"/>
      <c r="AR72" s="2151"/>
      <c r="AS72" s="2151"/>
      <c r="AT72" s="2151"/>
      <c r="AU72" s="2152"/>
      <c r="AV72" s="189"/>
      <c r="AW72" s="190"/>
      <c r="AX72" s="191"/>
      <c r="AY72" s="191"/>
      <c r="AZ72" s="191"/>
      <c r="BA72" s="191"/>
      <c r="BB72" s="191"/>
      <c r="BC72" s="191"/>
      <c r="BD72" s="191"/>
      <c r="BE72" s="191"/>
      <c r="BF72" s="191"/>
      <c r="BG72" s="191"/>
      <c r="BH72" s="191"/>
      <c r="BI72" s="191"/>
      <c r="BJ72" s="191"/>
      <c r="BK72" s="191"/>
      <c r="BL72" s="191"/>
      <c r="BM72" s="191"/>
      <c r="BN72" s="191"/>
      <c r="BO72" s="191"/>
      <c r="BP72" s="191"/>
      <c r="BQ72" s="191"/>
      <c r="BR72" s="191"/>
      <c r="BS72" s="191"/>
      <c r="BT72" s="191"/>
      <c r="BU72" s="191"/>
      <c r="BV72" s="191"/>
      <c r="BW72" s="191"/>
      <c r="BX72" s="191"/>
      <c r="BY72" s="191"/>
      <c r="BZ72" s="191"/>
      <c r="CA72" s="191"/>
      <c r="CB72" s="192"/>
      <c r="CC72" s="2072"/>
      <c r="CD72" s="2075"/>
      <c r="CE72" s="2136"/>
      <c r="CF72" s="2137"/>
      <c r="CG72" s="2139"/>
      <c r="CH72" s="357"/>
      <c r="CI72" s="146"/>
      <c r="CJ72" s="147"/>
      <c r="CK72" s="2154"/>
      <c r="CL72" s="2156"/>
      <c r="CM72" s="1934"/>
      <c r="CN72" s="1876"/>
      <c r="CO72" s="1872"/>
      <c r="CP72" s="1873"/>
      <c r="CQ72" s="1873"/>
      <c r="CR72" s="1873"/>
      <c r="CS72" s="1874"/>
    </row>
    <row r="73" spans="1:97" ht="14.25" customHeight="1">
      <c r="A73" s="1954"/>
      <c r="B73" s="1955"/>
      <c r="C73" s="1956"/>
      <c r="D73" s="193"/>
      <c r="E73" s="194"/>
      <c r="F73" s="195"/>
      <c r="G73" s="195"/>
      <c r="H73" s="195"/>
      <c r="I73" s="195"/>
      <c r="J73" s="195"/>
      <c r="K73" s="195"/>
      <c r="L73" s="195"/>
      <c r="M73" s="195"/>
      <c r="N73" s="195"/>
      <c r="O73" s="195"/>
      <c r="P73" s="195"/>
      <c r="Q73" s="196"/>
      <c r="R73" s="103"/>
      <c r="S73" s="104"/>
      <c r="T73" s="105"/>
      <c r="U73" s="106"/>
      <c r="V73" s="104"/>
      <c r="W73" s="105"/>
      <c r="X73" s="106"/>
      <c r="Y73" s="104"/>
      <c r="Z73" s="107"/>
      <c r="AA73" s="108"/>
      <c r="AB73" s="2118"/>
      <c r="AC73" s="2119"/>
      <c r="AD73" s="2119"/>
      <c r="AE73" s="2119"/>
      <c r="AF73" s="2119"/>
      <c r="AG73" s="2119"/>
      <c r="AH73" s="2119"/>
      <c r="AI73" s="2119"/>
      <c r="AJ73" s="2119"/>
      <c r="AK73" s="2119"/>
      <c r="AL73" s="2119"/>
      <c r="AM73" s="2119"/>
      <c r="AN73" s="2119"/>
      <c r="AO73" s="2119"/>
      <c r="AP73" s="2119"/>
      <c r="AQ73" s="2119"/>
      <c r="AR73" s="2119"/>
      <c r="AS73" s="2119"/>
      <c r="AT73" s="2119"/>
      <c r="AU73" s="2120"/>
      <c r="AV73" s="2021"/>
      <c r="AW73" s="2022"/>
      <c r="AX73" s="2023"/>
      <c r="AY73" s="2023"/>
      <c r="AZ73" s="2023"/>
      <c r="BA73" s="2023"/>
      <c r="BB73" s="2023"/>
      <c r="BC73" s="2023"/>
      <c r="BD73" s="2023"/>
      <c r="BE73" s="2023"/>
      <c r="BF73" s="2023"/>
      <c r="BG73" s="2023"/>
      <c r="BH73" s="2023"/>
      <c r="BI73" s="2023"/>
      <c r="BJ73" s="2023"/>
      <c r="BK73" s="2023"/>
      <c r="BL73" s="2023"/>
      <c r="BM73" s="2023"/>
      <c r="BN73" s="2023"/>
      <c r="BO73" s="2023"/>
      <c r="BP73" s="2023"/>
      <c r="BQ73" s="2023"/>
      <c r="BR73" s="110"/>
      <c r="BS73" s="110"/>
      <c r="BT73" s="110"/>
      <c r="BU73" s="110"/>
      <c r="BV73" s="110"/>
      <c r="BW73" s="110"/>
      <c r="BX73" s="110"/>
      <c r="BY73" s="110"/>
      <c r="BZ73" s="110"/>
      <c r="CA73" s="110"/>
      <c r="CB73" s="73"/>
      <c r="CC73" s="2071">
        <f>入力シート!AZ138</f>
        <v>5</v>
      </c>
      <c r="CD73" s="2073" t="str">
        <f>IF(入力シート!AZ138=入力シート!BB138,"➡",IF(入力シート!BB138&gt;入力シート!AZ138,"⇧","⇩"))</f>
        <v>⇧</v>
      </c>
      <c r="CE73" s="2082">
        <v>5</v>
      </c>
      <c r="CF73" s="2084">
        <v>3</v>
      </c>
      <c r="CG73" s="2086">
        <v>0</v>
      </c>
      <c r="CH73" s="354"/>
      <c r="CI73" s="134"/>
      <c r="CJ73" s="173"/>
      <c r="CK73" s="135"/>
      <c r="CL73" s="173"/>
      <c r="CM73" s="173"/>
      <c r="CN73" s="149"/>
      <c r="CO73" s="2158" t="str">
        <f>IF(入力シート!BC138="","",入力シート!BC138)</f>
        <v/>
      </c>
      <c r="CP73" s="2159"/>
      <c r="CQ73" s="2159"/>
      <c r="CR73" s="2159"/>
      <c r="CS73" s="2160"/>
    </row>
    <row r="74" spans="1:97" ht="14.25" customHeight="1">
      <c r="A74" s="1954"/>
      <c r="B74" s="1955"/>
      <c r="C74" s="1956"/>
      <c r="D74" s="2090" t="s">
        <v>11</v>
      </c>
      <c r="E74" s="1960"/>
      <c r="F74" s="2173" t="s">
        <v>549</v>
      </c>
      <c r="G74" s="2174"/>
      <c r="H74" s="2174"/>
      <c r="I74" s="2174"/>
      <c r="J74" s="2174"/>
      <c r="K74" s="2174"/>
      <c r="L74" s="2174"/>
      <c r="M74" s="2174"/>
      <c r="N74" s="2174"/>
      <c r="O74" s="2174"/>
      <c r="P74" s="2174"/>
      <c r="Q74" s="2175"/>
      <c r="R74" s="64"/>
      <c r="S74" s="40"/>
      <c r="T74" s="65"/>
      <c r="U74" s="66"/>
      <c r="V74" s="40"/>
      <c r="W74" s="65"/>
      <c r="X74" s="66"/>
      <c r="Y74" s="40"/>
      <c r="Z74" s="67"/>
      <c r="AA74" s="39"/>
      <c r="AB74" s="1986" t="s">
        <v>550</v>
      </c>
      <c r="AC74" s="1987"/>
      <c r="AD74" s="1987"/>
      <c r="AE74" s="1987"/>
      <c r="AF74" s="1987"/>
      <c r="AG74" s="1987"/>
      <c r="AH74" s="1987"/>
      <c r="AI74" s="1987"/>
      <c r="AJ74" s="1987"/>
      <c r="AK74" s="1987"/>
      <c r="AL74" s="1987"/>
      <c r="AM74" s="1987"/>
      <c r="AN74" s="1987"/>
      <c r="AO74" s="1987"/>
      <c r="AP74" s="1987"/>
      <c r="AQ74" s="1987"/>
      <c r="AR74" s="1987"/>
      <c r="AS74" s="1987"/>
      <c r="AT74" s="1987"/>
      <c r="AU74" s="1988"/>
      <c r="AV74" s="1989" t="str">
        <f>入力シート!K140</f>
        <v>☑</v>
      </c>
      <c r="AW74" s="1990"/>
      <c r="AX74" s="2023" t="s">
        <v>551</v>
      </c>
      <c r="AY74" s="2023"/>
      <c r="AZ74" s="2023"/>
      <c r="BA74" s="2023"/>
      <c r="BB74" s="2023"/>
      <c r="BC74" s="2023"/>
      <c r="BD74" s="2023"/>
      <c r="BE74" s="2023"/>
      <c r="BF74" s="2023"/>
      <c r="BG74" s="2023"/>
      <c r="BH74" s="2023"/>
      <c r="BI74" s="2023"/>
      <c r="BJ74" s="2023"/>
      <c r="BK74" s="2023"/>
      <c r="BL74" s="2023"/>
      <c r="BM74" s="2023"/>
      <c r="BN74" s="2023"/>
      <c r="BO74" s="2023"/>
      <c r="BP74" s="2023"/>
      <c r="BQ74" s="2023"/>
      <c r="BR74" s="110"/>
      <c r="BS74" s="110"/>
      <c r="BT74" s="110"/>
      <c r="BU74" s="110"/>
      <c r="BV74" s="110"/>
      <c r="BW74" s="110"/>
      <c r="BX74" s="110"/>
      <c r="BY74" s="110"/>
      <c r="BZ74" s="110"/>
      <c r="CA74" s="110"/>
      <c r="CB74" s="73"/>
      <c r="CC74" s="2071"/>
      <c r="CD74" s="2074"/>
      <c r="CE74" s="2082"/>
      <c r="CF74" s="2084"/>
      <c r="CG74" s="2086"/>
      <c r="CH74" s="354"/>
      <c r="CI74" s="186" t="str">
        <f>IF(入力シート!AY137=1,入力シート!AP140,IF(OR(入力シート!AY137=2,入力シート!AY137=4),入力シート!K140,IF(入力シート!AY137=3,入力シート!AF140,入力シート!AP140)))</f>
        <v>□</v>
      </c>
      <c r="CJ74" s="1878" t="s">
        <v>551</v>
      </c>
      <c r="CK74" s="1878"/>
      <c r="CL74" s="1878"/>
      <c r="CM74" s="1878"/>
      <c r="CN74" s="200"/>
      <c r="CO74" s="1869"/>
      <c r="CP74" s="1870"/>
      <c r="CQ74" s="1870"/>
      <c r="CR74" s="1870"/>
      <c r="CS74" s="1871"/>
    </row>
    <row r="75" spans="1:97" ht="14.25" customHeight="1">
      <c r="A75" s="1954"/>
      <c r="B75" s="1955"/>
      <c r="C75" s="1956"/>
      <c r="D75" s="2090"/>
      <c r="E75" s="1960"/>
      <c r="F75" s="2173"/>
      <c r="G75" s="2174"/>
      <c r="H75" s="2174"/>
      <c r="I75" s="2174"/>
      <c r="J75" s="2174"/>
      <c r="K75" s="2174"/>
      <c r="L75" s="2174"/>
      <c r="M75" s="2174"/>
      <c r="N75" s="2174"/>
      <c r="O75" s="2174"/>
      <c r="P75" s="2174"/>
      <c r="Q75" s="2175"/>
      <c r="R75" s="64"/>
      <c r="S75" s="40"/>
      <c r="T75" s="65"/>
      <c r="U75" s="66"/>
      <c r="V75" s="40"/>
      <c r="W75" s="65"/>
      <c r="X75" s="66"/>
      <c r="Y75" s="40"/>
      <c r="Z75" s="67"/>
      <c r="AA75" s="39"/>
      <c r="AB75" s="1986"/>
      <c r="AC75" s="1987"/>
      <c r="AD75" s="1987"/>
      <c r="AE75" s="1987"/>
      <c r="AF75" s="1987"/>
      <c r="AG75" s="1987"/>
      <c r="AH75" s="1987"/>
      <c r="AI75" s="1987"/>
      <c r="AJ75" s="1987"/>
      <c r="AK75" s="1987"/>
      <c r="AL75" s="1987"/>
      <c r="AM75" s="1987"/>
      <c r="AN75" s="1987"/>
      <c r="AO75" s="1987"/>
      <c r="AP75" s="1987"/>
      <c r="AQ75" s="1987"/>
      <c r="AR75" s="1987"/>
      <c r="AS75" s="1987"/>
      <c r="AT75" s="1987"/>
      <c r="AU75" s="1988"/>
      <c r="AV75" s="1989" t="str">
        <f>入力シート!K141</f>
        <v>☑</v>
      </c>
      <c r="AW75" s="1990"/>
      <c r="AX75" s="2023" t="s">
        <v>552</v>
      </c>
      <c r="AY75" s="2023"/>
      <c r="AZ75" s="2023"/>
      <c r="BA75" s="2023"/>
      <c r="BB75" s="2023"/>
      <c r="BC75" s="2023"/>
      <c r="BD75" s="2023"/>
      <c r="BE75" s="2023"/>
      <c r="BF75" s="2023"/>
      <c r="BG75" s="2023"/>
      <c r="BH75" s="2023"/>
      <c r="BI75" s="2023"/>
      <c r="BJ75" s="2023"/>
      <c r="BK75" s="2023"/>
      <c r="BL75" s="2023"/>
      <c r="BM75" s="2023"/>
      <c r="BN75" s="2023"/>
      <c r="BO75" s="2023"/>
      <c r="BP75" s="2023"/>
      <c r="BQ75" s="2023"/>
      <c r="BR75" s="110"/>
      <c r="BS75" s="110"/>
      <c r="BT75" s="110"/>
      <c r="BU75" s="110"/>
      <c r="BV75" s="110"/>
      <c r="BW75" s="110"/>
      <c r="BX75" s="110"/>
      <c r="BY75" s="110"/>
      <c r="BZ75" s="110"/>
      <c r="CA75" s="110"/>
      <c r="CB75" s="73"/>
      <c r="CC75" s="2071"/>
      <c r="CD75" s="2074"/>
      <c r="CE75" s="2082"/>
      <c r="CF75" s="2084"/>
      <c r="CG75" s="2086"/>
      <c r="CH75" s="354"/>
      <c r="CI75" s="186" t="str">
        <f>IF(入力シート!AY137=1,入力シート!AP141,IF(OR(入力シート!AY137=2,入力シート!AY137=4),入力シート!K141,IF(入力シート!AY137=3,入力シート!AF141,入力シート!AP141)))</f>
        <v>□</v>
      </c>
      <c r="CJ75" s="1878" t="s">
        <v>553</v>
      </c>
      <c r="CK75" s="1878"/>
      <c r="CL75" s="1878"/>
      <c r="CM75" s="1878"/>
      <c r="CN75" s="187"/>
      <c r="CO75" s="1869"/>
      <c r="CP75" s="1870"/>
      <c r="CQ75" s="1870"/>
      <c r="CR75" s="1870"/>
      <c r="CS75" s="1871"/>
    </row>
    <row r="76" spans="1:97" ht="14.25" customHeight="1">
      <c r="A76" s="1954"/>
      <c r="B76" s="1955"/>
      <c r="C76" s="1956"/>
      <c r="D76" s="2090"/>
      <c r="E76" s="1960"/>
      <c r="F76" s="2173"/>
      <c r="G76" s="2174"/>
      <c r="H76" s="2174"/>
      <c r="I76" s="2174"/>
      <c r="J76" s="2174"/>
      <c r="K76" s="2174"/>
      <c r="L76" s="2174"/>
      <c r="M76" s="2174"/>
      <c r="N76" s="2174"/>
      <c r="O76" s="2174"/>
      <c r="P76" s="2174"/>
      <c r="Q76" s="2175"/>
      <c r="R76" s="1976" t="str">
        <f>IF(AA78=5,"○","")</f>
        <v>○</v>
      </c>
      <c r="S76" s="1977"/>
      <c r="T76" s="1978"/>
      <c r="U76" s="1979" t="str">
        <f>IF(AA78=3,"○","")</f>
        <v/>
      </c>
      <c r="V76" s="1977"/>
      <c r="W76" s="1978"/>
      <c r="X76" s="1979" t="str">
        <f>IF(AA78=0,"○","")</f>
        <v/>
      </c>
      <c r="Y76" s="1977"/>
      <c r="Z76" s="1980"/>
      <c r="AA76" s="39"/>
      <c r="AB76" s="1986"/>
      <c r="AC76" s="1987"/>
      <c r="AD76" s="1987"/>
      <c r="AE76" s="1987"/>
      <c r="AF76" s="1987"/>
      <c r="AG76" s="1987"/>
      <c r="AH76" s="1987"/>
      <c r="AI76" s="1987"/>
      <c r="AJ76" s="1987"/>
      <c r="AK76" s="1987"/>
      <c r="AL76" s="1987"/>
      <c r="AM76" s="1987"/>
      <c r="AN76" s="1987"/>
      <c r="AO76" s="1987"/>
      <c r="AP76" s="1987"/>
      <c r="AQ76" s="1987"/>
      <c r="AR76" s="1987"/>
      <c r="AS76" s="1987"/>
      <c r="AT76" s="1987"/>
      <c r="AU76" s="1988"/>
      <c r="AV76" s="1989" t="str">
        <f>入力シート!K142</f>
        <v>☑</v>
      </c>
      <c r="AW76" s="1990"/>
      <c r="AX76" s="2023" t="s">
        <v>554</v>
      </c>
      <c r="AY76" s="2023"/>
      <c r="AZ76" s="2023"/>
      <c r="BA76" s="2023"/>
      <c r="BB76" s="2023"/>
      <c r="BC76" s="2023"/>
      <c r="BD76" s="2023"/>
      <c r="BE76" s="2023"/>
      <c r="BF76" s="2023"/>
      <c r="BG76" s="2023"/>
      <c r="BH76" s="2023"/>
      <c r="BI76" s="2023"/>
      <c r="BJ76" s="2023"/>
      <c r="BK76" s="2023"/>
      <c r="BL76" s="2023"/>
      <c r="BM76" s="2023"/>
      <c r="BN76" s="2023"/>
      <c r="BO76" s="2023"/>
      <c r="BP76" s="2023"/>
      <c r="BQ76" s="2023"/>
      <c r="BR76" s="2023"/>
      <c r="BS76" s="2023"/>
      <c r="BT76" s="2023"/>
      <c r="BU76" s="2023"/>
      <c r="BV76" s="2023"/>
      <c r="BW76" s="2023"/>
      <c r="BX76" s="2023"/>
      <c r="BY76" s="72"/>
      <c r="BZ76" s="72"/>
      <c r="CA76" s="72"/>
      <c r="CB76" s="82"/>
      <c r="CC76" s="2071"/>
      <c r="CD76" s="2074"/>
      <c r="CE76" s="2082"/>
      <c r="CF76" s="2084"/>
      <c r="CG76" s="2086"/>
      <c r="CH76" s="354"/>
      <c r="CI76" s="186" t="str">
        <f>IF(入力シート!AY137=1,入力シート!AP142,IF(OR(入力シート!AY137=2,入力シート!AY137=4),入力シート!K142,IF(入力シート!AY137=3,入力シート!AF142,入力シート!AP142)))</f>
        <v>□</v>
      </c>
      <c r="CJ76" s="1878" t="s">
        <v>555</v>
      </c>
      <c r="CK76" s="1878"/>
      <c r="CL76" s="1878"/>
      <c r="CM76" s="1878"/>
      <c r="CN76" s="187"/>
      <c r="CO76" s="1869"/>
      <c r="CP76" s="1870"/>
      <c r="CQ76" s="1870"/>
      <c r="CR76" s="1870"/>
      <c r="CS76" s="1871"/>
    </row>
    <row r="77" spans="1:97" ht="14.25" customHeight="1">
      <c r="A77" s="1954"/>
      <c r="B77" s="1955"/>
      <c r="C77" s="1956"/>
      <c r="D77" s="2090"/>
      <c r="E77" s="1960"/>
      <c r="F77" s="2173"/>
      <c r="G77" s="2174"/>
      <c r="H77" s="2174"/>
      <c r="I77" s="2174"/>
      <c r="J77" s="2174"/>
      <c r="K77" s="2174"/>
      <c r="L77" s="2174"/>
      <c r="M77" s="2174"/>
      <c r="N77" s="2174"/>
      <c r="O77" s="2174"/>
      <c r="P77" s="2174"/>
      <c r="Q77" s="2175"/>
      <c r="R77" s="1976"/>
      <c r="S77" s="1977"/>
      <c r="T77" s="1978"/>
      <c r="U77" s="1979"/>
      <c r="V77" s="1977"/>
      <c r="W77" s="1978"/>
      <c r="X77" s="1979"/>
      <c r="Y77" s="1977"/>
      <c r="Z77" s="1980"/>
      <c r="AA77" s="39"/>
      <c r="AB77" s="1986"/>
      <c r="AC77" s="1987"/>
      <c r="AD77" s="1987"/>
      <c r="AE77" s="1987"/>
      <c r="AF77" s="1987"/>
      <c r="AG77" s="1987"/>
      <c r="AH77" s="1987"/>
      <c r="AI77" s="1987"/>
      <c r="AJ77" s="1987"/>
      <c r="AK77" s="1987"/>
      <c r="AL77" s="1987"/>
      <c r="AM77" s="1987"/>
      <c r="AN77" s="1987"/>
      <c r="AO77" s="1987"/>
      <c r="AP77" s="1987"/>
      <c r="AQ77" s="1987"/>
      <c r="AR77" s="1987"/>
      <c r="AS77" s="1987"/>
      <c r="AT77" s="1987"/>
      <c r="AU77" s="1988"/>
      <c r="AV77" s="2041"/>
      <c r="AW77" s="2015"/>
      <c r="AX77" s="2015"/>
      <c r="AY77" s="2015"/>
      <c r="AZ77" s="2015"/>
      <c r="BA77" s="2015"/>
      <c r="BB77" s="2015"/>
      <c r="BC77" s="2015"/>
      <c r="BD77" s="2015"/>
      <c r="BE77" s="2015"/>
      <c r="BF77" s="2015"/>
      <c r="BG77" s="2015"/>
      <c r="BH77" s="2015"/>
      <c r="BI77" s="2015"/>
      <c r="BJ77" s="2015"/>
      <c r="BK77" s="2015"/>
      <c r="BL77" s="2015"/>
      <c r="BM77" s="2015"/>
      <c r="BN77" s="2015"/>
      <c r="BO77" s="2015"/>
      <c r="BP77" s="2015"/>
      <c r="BQ77" s="2015"/>
      <c r="BR77" s="2015"/>
      <c r="BS77" s="2015"/>
      <c r="BT77" s="2015"/>
      <c r="BU77" s="2015"/>
      <c r="BV77" s="2015"/>
      <c r="BW77" s="2015"/>
      <c r="BX77" s="2015"/>
      <c r="BY77" s="2015"/>
      <c r="BZ77" s="2015"/>
      <c r="CA77" s="2015"/>
      <c r="CB77" s="2042"/>
      <c r="CC77" s="2071"/>
      <c r="CD77" s="2074"/>
      <c r="CE77" s="2082"/>
      <c r="CF77" s="2084"/>
      <c r="CG77" s="2086"/>
      <c r="CH77" s="354" t="str">
        <f>入力シート!BB138</f>
        <v>-</v>
      </c>
      <c r="CI77" s="142"/>
      <c r="CJ77" s="1878" t="s">
        <v>556</v>
      </c>
      <c r="CK77" s="1878"/>
      <c r="CL77" s="1878"/>
      <c r="CM77" s="1878"/>
      <c r="CN77" s="136"/>
      <c r="CO77" s="1869"/>
      <c r="CP77" s="1870"/>
      <c r="CQ77" s="1870"/>
      <c r="CR77" s="1870"/>
      <c r="CS77" s="1871"/>
    </row>
    <row r="78" spans="1:97" ht="14.25" customHeight="1">
      <c r="A78" s="1954"/>
      <c r="B78" s="1955"/>
      <c r="C78" s="1956"/>
      <c r="D78" s="2090"/>
      <c r="E78" s="1960"/>
      <c r="F78" s="2173"/>
      <c r="G78" s="2174"/>
      <c r="H78" s="2174"/>
      <c r="I78" s="2174"/>
      <c r="J78" s="2174"/>
      <c r="K78" s="2174"/>
      <c r="L78" s="2174"/>
      <c r="M78" s="2174"/>
      <c r="N78" s="2174"/>
      <c r="O78" s="2174"/>
      <c r="P78" s="2174"/>
      <c r="Q78" s="2175"/>
      <c r="R78" s="1981">
        <v>5</v>
      </c>
      <c r="S78" s="1982"/>
      <c r="T78" s="1983"/>
      <c r="U78" s="1984">
        <v>3</v>
      </c>
      <c r="V78" s="1982"/>
      <c r="W78" s="1983"/>
      <c r="X78" s="1984">
        <v>0</v>
      </c>
      <c r="Y78" s="1982"/>
      <c r="Z78" s="1985"/>
      <c r="AA78" s="39">
        <f>入力シート!AZ138</f>
        <v>5</v>
      </c>
      <c r="AB78" s="1986"/>
      <c r="AC78" s="1987"/>
      <c r="AD78" s="1987"/>
      <c r="AE78" s="1987"/>
      <c r="AF78" s="1987"/>
      <c r="AG78" s="1987"/>
      <c r="AH78" s="1987"/>
      <c r="AI78" s="1987"/>
      <c r="AJ78" s="1987"/>
      <c r="AK78" s="1987"/>
      <c r="AL78" s="1987"/>
      <c r="AM78" s="1987"/>
      <c r="AN78" s="1987"/>
      <c r="AO78" s="1987"/>
      <c r="AP78" s="1987"/>
      <c r="AQ78" s="1987"/>
      <c r="AR78" s="1987"/>
      <c r="AS78" s="1987"/>
      <c r="AT78" s="1987"/>
      <c r="AU78" s="1988"/>
      <c r="AV78" s="2143"/>
      <c r="AW78" s="2023"/>
      <c r="AX78" s="2023"/>
      <c r="AY78" s="2023"/>
      <c r="AZ78" s="2023"/>
      <c r="BA78" s="2023"/>
      <c r="BB78" s="2023"/>
      <c r="BC78" s="2023"/>
      <c r="BD78" s="2023"/>
      <c r="BE78" s="2023"/>
      <c r="BF78" s="2023"/>
      <c r="BG78" s="2023"/>
      <c r="BH78" s="2023"/>
      <c r="BI78" s="2023"/>
      <c r="BJ78" s="2023"/>
      <c r="BK78" s="2023"/>
      <c r="BL78" s="2023"/>
      <c r="BM78" s="2023"/>
      <c r="BN78" s="2023"/>
      <c r="BO78" s="2023"/>
      <c r="BP78" s="2023"/>
      <c r="BQ78" s="2023"/>
      <c r="BR78" s="2023"/>
      <c r="BS78" s="2023"/>
      <c r="BT78" s="2023"/>
      <c r="BU78" s="2023"/>
      <c r="BV78" s="2023"/>
      <c r="BW78" s="2023"/>
      <c r="BX78" s="2023"/>
      <c r="BY78" s="2023"/>
      <c r="BZ78" s="2023"/>
      <c r="CA78" s="2023"/>
      <c r="CB78" s="2144"/>
      <c r="CC78" s="2071"/>
      <c r="CD78" s="2074"/>
      <c r="CE78" s="2082"/>
      <c r="CF78" s="2084"/>
      <c r="CG78" s="2086"/>
      <c r="CH78" s="354"/>
      <c r="CI78" s="142"/>
      <c r="CJ78" s="135"/>
      <c r="CK78" s="135"/>
      <c r="CL78" s="135"/>
      <c r="CM78" s="135"/>
      <c r="CN78" s="136"/>
      <c r="CO78" s="1869"/>
      <c r="CP78" s="1870"/>
      <c r="CQ78" s="1870"/>
      <c r="CR78" s="1870"/>
      <c r="CS78" s="1871"/>
    </row>
    <row r="79" spans="1:97" ht="14.25" customHeight="1">
      <c r="A79" s="1954"/>
      <c r="B79" s="1955"/>
      <c r="C79" s="1956"/>
      <c r="D79" s="2090"/>
      <c r="E79" s="1960"/>
      <c r="F79" s="2173"/>
      <c r="G79" s="2174"/>
      <c r="H79" s="2174"/>
      <c r="I79" s="2174"/>
      <c r="J79" s="2174"/>
      <c r="K79" s="2174"/>
      <c r="L79" s="2174"/>
      <c r="M79" s="2174"/>
      <c r="N79" s="2174"/>
      <c r="O79" s="2174"/>
      <c r="P79" s="2174"/>
      <c r="Q79" s="2175"/>
      <c r="R79" s="1981"/>
      <c r="S79" s="1982"/>
      <c r="T79" s="1983"/>
      <c r="U79" s="1984"/>
      <c r="V79" s="1982"/>
      <c r="W79" s="1983"/>
      <c r="X79" s="1984"/>
      <c r="Y79" s="1982"/>
      <c r="Z79" s="1985"/>
      <c r="AA79" s="39"/>
      <c r="AB79" s="1986"/>
      <c r="AC79" s="1987"/>
      <c r="AD79" s="1987"/>
      <c r="AE79" s="1987"/>
      <c r="AF79" s="1987"/>
      <c r="AG79" s="1987"/>
      <c r="AH79" s="1987"/>
      <c r="AI79" s="1987"/>
      <c r="AJ79" s="1987"/>
      <c r="AK79" s="1987"/>
      <c r="AL79" s="1987"/>
      <c r="AM79" s="1987"/>
      <c r="AN79" s="1987"/>
      <c r="AO79" s="1987"/>
      <c r="AP79" s="1987"/>
      <c r="AQ79" s="1987"/>
      <c r="AR79" s="1987"/>
      <c r="AS79" s="1987"/>
      <c r="AT79" s="1987"/>
      <c r="AU79" s="1988"/>
      <c r="AV79" s="2143"/>
      <c r="AW79" s="2023"/>
      <c r="AX79" s="2023"/>
      <c r="AY79" s="2023"/>
      <c r="AZ79" s="2023"/>
      <c r="BA79" s="2023"/>
      <c r="BB79" s="2023"/>
      <c r="BC79" s="2023"/>
      <c r="BD79" s="2023"/>
      <c r="BE79" s="2023"/>
      <c r="BF79" s="2023"/>
      <c r="BG79" s="2023"/>
      <c r="BH79" s="2023"/>
      <c r="BI79" s="2023"/>
      <c r="BJ79" s="2023"/>
      <c r="BK79" s="2023"/>
      <c r="BL79" s="2023"/>
      <c r="BM79" s="2023"/>
      <c r="BN79" s="2023"/>
      <c r="BO79" s="2023"/>
      <c r="BP79" s="2023"/>
      <c r="BQ79" s="2023"/>
      <c r="BR79" s="2023"/>
      <c r="BS79" s="2023"/>
      <c r="BT79" s="2023"/>
      <c r="BU79" s="2023"/>
      <c r="BV79" s="2023"/>
      <c r="BW79" s="2023"/>
      <c r="BX79" s="2023"/>
      <c r="BY79" s="2023"/>
      <c r="BZ79" s="2023"/>
      <c r="CA79" s="2023"/>
      <c r="CB79" s="2144"/>
      <c r="CC79" s="2071"/>
      <c r="CD79" s="2074"/>
      <c r="CE79" s="2082"/>
      <c r="CF79" s="2084"/>
      <c r="CG79" s="2086"/>
      <c r="CH79" s="354"/>
      <c r="CI79" s="142"/>
      <c r="CJ79" s="135"/>
      <c r="CK79" s="135"/>
      <c r="CL79" s="135"/>
      <c r="CM79" s="135"/>
      <c r="CN79" s="136"/>
      <c r="CO79" s="1869"/>
      <c r="CP79" s="1870"/>
      <c r="CQ79" s="1870"/>
      <c r="CR79" s="1870"/>
      <c r="CS79" s="1871"/>
    </row>
    <row r="80" spans="1:97" ht="14.25" customHeight="1">
      <c r="A80" s="1954"/>
      <c r="B80" s="1955"/>
      <c r="C80" s="1956"/>
      <c r="D80" s="2090"/>
      <c r="E80" s="1960"/>
      <c r="F80" s="2173"/>
      <c r="G80" s="2174"/>
      <c r="H80" s="2174"/>
      <c r="I80" s="2174"/>
      <c r="J80" s="2174"/>
      <c r="K80" s="2174"/>
      <c r="L80" s="2174"/>
      <c r="M80" s="2174"/>
      <c r="N80" s="2174"/>
      <c r="O80" s="2174"/>
      <c r="P80" s="2174"/>
      <c r="Q80" s="2175"/>
      <c r="R80" s="64"/>
      <c r="S80" s="40"/>
      <c r="T80" s="65"/>
      <c r="U80" s="66"/>
      <c r="V80" s="40"/>
      <c r="W80" s="65"/>
      <c r="X80" s="66"/>
      <c r="Y80" s="40"/>
      <c r="Z80" s="67"/>
      <c r="AA80" s="39"/>
      <c r="AB80" s="1986"/>
      <c r="AC80" s="1987"/>
      <c r="AD80" s="1987"/>
      <c r="AE80" s="1987"/>
      <c r="AF80" s="1987"/>
      <c r="AG80" s="1987"/>
      <c r="AH80" s="1987"/>
      <c r="AI80" s="1987"/>
      <c r="AJ80" s="1987"/>
      <c r="AK80" s="1987"/>
      <c r="AL80" s="1987"/>
      <c r="AM80" s="1987"/>
      <c r="AN80" s="1987"/>
      <c r="AO80" s="1987"/>
      <c r="AP80" s="1987"/>
      <c r="AQ80" s="1987"/>
      <c r="AR80" s="1987"/>
      <c r="AS80" s="1987"/>
      <c r="AT80" s="1987"/>
      <c r="AU80" s="1988"/>
      <c r="AV80" s="2143"/>
      <c r="AW80" s="2023"/>
      <c r="AX80" s="2023"/>
      <c r="AY80" s="2023"/>
      <c r="AZ80" s="2023"/>
      <c r="BA80" s="2023"/>
      <c r="BB80" s="2023"/>
      <c r="BC80" s="2023"/>
      <c r="BD80" s="2023"/>
      <c r="BE80" s="2023"/>
      <c r="BF80" s="2023"/>
      <c r="BG80" s="2023"/>
      <c r="BH80" s="2023"/>
      <c r="BI80" s="2023"/>
      <c r="BJ80" s="2023"/>
      <c r="BK80" s="2023"/>
      <c r="BL80" s="2023"/>
      <c r="BM80" s="2023"/>
      <c r="BN80" s="2023"/>
      <c r="BO80" s="2023"/>
      <c r="BP80" s="2023"/>
      <c r="BQ80" s="2023"/>
      <c r="BR80" s="2023"/>
      <c r="BS80" s="2023"/>
      <c r="BT80" s="2023"/>
      <c r="BU80" s="2023"/>
      <c r="BV80" s="2023"/>
      <c r="BW80" s="2023"/>
      <c r="BX80" s="2023"/>
      <c r="BY80" s="2023"/>
      <c r="BZ80" s="2023"/>
      <c r="CA80" s="2023"/>
      <c r="CB80" s="2144"/>
      <c r="CC80" s="2071"/>
      <c r="CD80" s="2074"/>
      <c r="CE80" s="2082"/>
      <c r="CF80" s="2084"/>
      <c r="CG80" s="2086"/>
      <c r="CH80" s="354"/>
      <c r="CI80" s="142"/>
      <c r="CJ80" s="135"/>
      <c r="CK80" s="2123">
        <f>COUNTIF(CI74:CI76,"☑")</f>
        <v>0</v>
      </c>
      <c r="CL80" s="2155" t="s">
        <v>541</v>
      </c>
      <c r="CM80" s="1933" t="str">
        <f>入力シート!BB138</f>
        <v>-</v>
      </c>
      <c r="CN80" s="1875" t="s">
        <v>25</v>
      </c>
      <c r="CO80" s="1869"/>
      <c r="CP80" s="1870"/>
      <c r="CQ80" s="1870"/>
      <c r="CR80" s="1870"/>
      <c r="CS80" s="1871"/>
    </row>
    <row r="81" spans="1:97" ht="14.25" customHeight="1">
      <c r="A81" s="1954"/>
      <c r="B81" s="1955"/>
      <c r="C81" s="1956"/>
      <c r="D81" s="2090"/>
      <c r="E81" s="1960"/>
      <c r="F81" s="2173"/>
      <c r="G81" s="2174"/>
      <c r="H81" s="2174"/>
      <c r="I81" s="2174"/>
      <c r="J81" s="2174"/>
      <c r="K81" s="2174"/>
      <c r="L81" s="2174"/>
      <c r="M81" s="2174"/>
      <c r="N81" s="2174"/>
      <c r="O81" s="2174"/>
      <c r="P81" s="2174"/>
      <c r="Q81" s="2175"/>
      <c r="R81" s="64"/>
      <c r="S81" s="40"/>
      <c r="T81" s="65"/>
      <c r="U81" s="66"/>
      <c r="V81" s="40"/>
      <c r="W81" s="65"/>
      <c r="X81" s="66"/>
      <c r="Y81" s="40"/>
      <c r="Z81" s="67"/>
      <c r="AA81" s="39"/>
      <c r="AB81" s="89"/>
      <c r="AC81" s="86"/>
      <c r="AD81" s="86"/>
      <c r="AE81" s="86"/>
      <c r="AF81" s="86"/>
      <c r="AG81" s="86"/>
      <c r="AH81" s="86"/>
      <c r="AI81" s="86"/>
      <c r="AJ81" s="86"/>
      <c r="AK81" s="86"/>
      <c r="AL81" s="86"/>
      <c r="AM81" s="86"/>
      <c r="AN81" s="86"/>
      <c r="AO81" s="86"/>
      <c r="AP81" s="86"/>
      <c r="AQ81" s="86"/>
      <c r="AR81" s="86"/>
      <c r="AS81" s="86"/>
      <c r="AT81" s="86"/>
      <c r="AU81" s="201"/>
      <c r="AV81" s="2143"/>
      <c r="AW81" s="2023"/>
      <c r="AX81" s="2023"/>
      <c r="AY81" s="2023"/>
      <c r="AZ81" s="2023"/>
      <c r="BA81" s="2023"/>
      <c r="BB81" s="2023"/>
      <c r="BC81" s="2023"/>
      <c r="BD81" s="2023"/>
      <c r="BE81" s="2023"/>
      <c r="BF81" s="2023"/>
      <c r="BG81" s="2023"/>
      <c r="BH81" s="2023"/>
      <c r="BI81" s="2023"/>
      <c r="BJ81" s="2023"/>
      <c r="BK81" s="2023"/>
      <c r="BL81" s="2023"/>
      <c r="BM81" s="2023"/>
      <c r="BN81" s="2023"/>
      <c r="BO81" s="2023"/>
      <c r="BP81" s="2023"/>
      <c r="BQ81" s="2023"/>
      <c r="BR81" s="2023"/>
      <c r="BS81" s="2023"/>
      <c r="BT81" s="2023"/>
      <c r="BU81" s="2023"/>
      <c r="BV81" s="2023"/>
      <c r="BW81" s="2023"/>
      <c r="BX81" s="2023"/>
      <c r="BY81" s="2023"/>
      <c r="BZ81" s="2023"/>
      <c r="CA81" s="2023"/>
      <c r="CB81" s="2144"/>
      <c r="CC81" s="2071"/>
      <c r="CD81" s="2074"/>
      <c r="CE81" s="2082"/>
      <c r="CF81" s="2084"/>
      <c r="CG81" s="2086"/>
      <c r="CH81" s="354"/>
      <c r="CI81" s="142"/>
      <c r="CJ81" s="135"/>
      <c r="CK81" s="2124"/>
      <c r="CL81" s="2156"/>
      <c r="CM81" s="1934"/>
      <c r="CN81" s="1876"/>
      <c r="CO81" s="1869"/>
      <c r="CP81" s="1870"/>
      <c r="CQ81" s="1870"/>
      <c r="CR81" s="1870"/>
      <c r="CS81" s="1871"/>
    </row>
    <row r="82" spans="1:97" ht="14.25" customHeight="1">
      <c r="A82" s="1954"/>
      <c r="B82" s="1955"/>
      <c r="C82" s="1956"/>
      <c r="D82" s="202"/>
      <c r="E82" s="203"/>
      <c r="F82" s="198"/>
      <c r="G82" s="198"/>
      <c r="H82" s="198"/>
      <c r="I82" s="198"/>
      <c r="J82" s="198"/>
      <c r="K82" s="198"/>
      <c r="L82" s="198"/>
      <c r="M82" s="198"/>
      <c r="N82" s="198"/>
      <c r="O82" s="198"/>
      <c r="P82" s="198"/>
      <c r="Q82" s="199"/>
      <c r="R82" s="64"/>
      <c r="S82" s="40"/>
      <c r="T82" s="65"/>
      <c r="U82" s="66"/>
      <c r="V82" s="40"/>
      <c r="W82" s="65"/>
      <c r="X82" s="66"/>
      <c r="Y82" s="40"/>
      <c r="Z82" s="67"/>
      <c r="AA82" s="39"/>
      <c r="AB82" s="2118"/>
      <c r="AC82" s="2119"/>
      <c r="AD82" s="2119"/>
      <c r="AE82" s="2119"/>
      <c r="AF82" s="2119"/>
      <c r="AG82" s="2119"/>
      <c r="AH82" s="2119"/>
      <c r="AI82" s="2119"/>
      <c r="AJ82" s="2119"/>
      <c r="AK82" s="2119"/>
      <c r="AL82" s="2119"/>
      <c r="AM82" s="2119"/>
      <c r="AN82" s="2119"/>
      <c r="AO82" s="2119"/>
      <c r="AP82" s="2119"/>
      <c r="AQ82" s="2119"/>
      <c r="AR82" s="2119"/>
      <c r="AS82" s="2119"/>
      <c r="AT82" s="2119"/>
      <c r="AU82" s="2120"/>
      <c r="AV82" s="2021"/>
      <c r="AW82" s="2022"/>
      <c r="AX82" s="2023"/>
      <c r="AY82" s="2023"/>
      <c r="AZ82" s="2023"/>
      <c r="BA82" s="2023"/>
      <c r="BB82" s="2023"/>
      <c r="BC82" s="2023"/>
      <c r="BD82" s="2023"/>
      <c r="BE82" s="2023"/>
      <c r="BF82" s="2023"/>
      <c r="BG82" s="2023"/>
      <c r="BH82" s="2023"/>
      <c r="BI82" s="2023"/>
      <c r="BJ82" s="2023"/>
      <c r="BK82" s="2023"/>
      <c r="BL82" s="2023"/>
      <c r="BM82" s="2023"/>
      <c r="BN82" s="2023"/>
      <c r="BO82" s="2023"/>
      <c r="BP82" s="2023"/>
      <c r="BQ82" s="2023"/>
      <c r="BR82" s="110"/>
      <c r="BS82" s="110"/>
      <c r="BT82" s="110"/>
      <c r="BU82" s="110"/>
      <c r="BV82" s="110"/>
      <c r="BW82" s="110"/>
      <c r="BX82" s="110"/>
      <c r="BY82" s="110"/>
      <c r="BZ82" s="110"/>
      <c r="CA82" s="110"/>
      <c r="CB82" s="73"/>
      <c r="CC82" s="2072"/>
      <c r="CD82" s="2075"/>
      <c r="CE82" s="2136"/>
      <c r="CF82" s="2137"/>
      <c r="CG82" s="2139"/>
      <c r="CH82" s="357"/>
      <c r="CI82" s="146"/>
      <c r="CJ82" s="147"/>
      <c r="CK82" s="2154"/>
      <c r="CL82" s="2157"/>
      <c r="CM82" s="1935"/>
      <c r="CN82" s="1877"/>
      <c r="CO82" s="1872"/>
      <c r="CP82" s="1873"/>
      <c r="CQ82" s="1873"/>
      <c r="CR82" s="1873"/>
      <c r="CS82" s="1874"/>
    </row>
    <row r="83" spans="1:97" ht="14.25" customHeight="1">
      <c r="A83" s="1954"/>
      <c r="B83" s="1955"/>
      <c r="C83" s="1956"/>
      <c r="D83" s="2096" t="s">
        <v>12</v>
      </c>
      <c r="E83" s="2010"/>
      <c r="F83" s="2170" t="s">
        <v>557</v>
      </c>
      <c r="G83" s="2171"/>
      <c r="H83" s="2171"/>
      <c r="I83" s="2171"/>
      <c r="J83" s="2171"/>
      <c r="K83" s="2171"/>
      <c r="L83" s="2171"/>
      <c r="M83" s="2171"/>
      <c r="N83" s="2171"/>
      <c r="O83" s="2171"/>
      <c r="P83" s="2171"/>
      <c r="Q83" s="2172"/>
      <c r="R83" s="103"/>
      <c r="S83" s="104"/>
      <c r="T83" s="105"/>
      <c r="U83" s="106"/>
      <c r="V83" s="104"/>
      <c r="W83" s="105"/>
      <c r="X83" s="106"/>
      <c r="Y83" s="104"/>
      <c r="Z83" s="107"/>
      <c r="AA83" s="108"/>
      <c r="AB83" s="204"/>
      <c r="AC83" s="205"/>
      <c r="AD83" s="205"/>
      <c r="AE83" s="205"/>
      <c r="AF83" s="205"/>
      <c r="AG83" s="205"/>
      <c r="AH83" s="205"/>
      <c r="AI83" s="205"/>
      <c r="AJ83" s="205"/>
      <c r="AK83" s="205"/>
      <c r="AL83" s="205"/>
      <c r="AM83" s="205"/>
      <c r="AN83" s="205"/>
      <c r="AO83" s="205"/>
      <c r="AP83" s="205"/>
      <c r="AQ83" s="205"/>
      <c r="AR83" s="205"/>
      <c r="AS83" s="205"/>
      <c r="AT83" s="205"/>
      <c r="AU83" s="206"/>
      <c r="AV83" s="2176"/>
      <c r="AW83" s="2177"/>
      <c r="AX83" s="2178"/>
      <c r="AY83" s="2178"/>
      <c r="AZ83" s="2178"/>
      <c r="BA83" s="2178"/>
      <c r="BB83" s="2178"/>
      <c r="BC83" s="2178"/>
      <c r="BD83" s="2178"/>
      <c r="BE83" s="2178"/>
      <c r="BF83" s="2178"/>
      <c r="BG83" s="2178"/>
      <c r="BH83" s="2178"/>
      <c r="BI83" s="2178"/>
      <c r="BJ83" s="2178"/>
      <c r="BK83" s="2178"/>
      <c r="BL83" s="2178"/>
      <c r="BM83" s="2178"/>
      <c r="BN83" s="2178"/>
      <c r="BO83" s="2178"/>
      <c r="BP83" s="2178"/>
      <c r="BQ83" s="2178"/>
      <c r="BR83" s="2178"/>
      <c r="BS83" s="2178"/>
      <c r="BT83" s="2178"/>
      <c r="BU83" s="2178"/>
      <c r="BV83" s="2178"/>
      <c r="BW83" s="2178"/>
      <c r="BX83" s="207"/>
      <c r="BY83" s="207"/>
      <c r="BZ83" s="207"/>
      <c r="CA83" s="207"/>
      <c r="CB83" s="208"/>
      <c r="CC83" s="2070">
        <f>入力シート!AZ152</f>
        <v>5</v>
      </c>
      <c r="CD83" s="2073" t="str">
        <f>IF(入力シート!AZ152=入力シート!BB152,"➡",IF(入力シート!BB152&gt;入力シート!AZ152,"⇧","⇩"))</f>
        <v>⇧</v>
      </c>
      <c r="CE83" s="2082">
        <v>5</v>
      </c>
      <c r="CF83" s="2084">
        <v>3</v>
      </c>
      <c r="CG83" s="2086">
        <v>0</v>
      </c>
      <c r="CH83" s="354"/>
      <c r="CI83" s="134"/>
      <c r="CJ83" s="135"/>
      <c r="CK83" s="135"/>
      <c r="CL83" s="135"/>
      <c r="CM83" s="135"/>
      <c r="CN83" s="136"/>
      <c r="CO83" s="2158" t="str">
        <f>IF(入力シート!BC152="","",入力シート!BC152)</f>
        <v/>
      </c>
      <c r="CP83" s="2159"/>
      <c r="CQ83" s="2159"/>
      <c r="CR83" s="2159"/>
      <c r="CS83" s="2160"/>
    </row>
    <row r="84" spans="1:97" ht="14.25" customHeight="1">
      <c r="A84" s="1954"/>
      <c r="B84" s="1955"/>
      <c r="C84" s="1956"/>
      <c r="D84" s="2090"/>
      <c r="E84" s="1960"/>
      <c r="F84" s="2173"/>
      <c r="G84" s="2174"/>
      <c r="H84" s="2174"/>
      <c r="I84" s="2174"/>
      <c r="J84" s="2174"/>
      <c r="K84" s="2174"/>
      <c r="L84" s="2174"/>
      <c r="M84" s="2174"/>
      <c r="N84" s="2174"/>
      <c r="O84" s="2174"/>
      <c r="P84" s="2174"/>
      <c r="Q84" s="2175"/>
      <c r="R84" s="64"/>
      <c r="S84" s="40"/>
      <c r="T84" s="65"/>
      <c r="U84" s="66"/>
      <c r="V84" s="40"/>
      <c r="W84" s="65"/>
      <c r="X84" s="66"/>
      <c r="Y84" s="40"/>
      <c r="Z84" s="67"/>
      <c r="AA84" s="39"/>
      <c r="AB84" s="1986" t="s">
        <v>558</v>
      </c>
      <c r="AC84" s="1987"/>
      <c r="AD84" s="1987"/>
      <c r="AE84" s="1987"/>
      <c r="AF84" s="1987"/>
      <c r="AG84" s="1987"/>
      <c r="AH84" s="1987"/>
      <c r="AI84" s="1987"/>
      <c r="AJ84" s="1987"/>
      <c r="AK84" s="1987"/>
      <c r="AL84" s="1987"/>
      <c r="AM84" s="1987"/>
      <c r="AN84" s="1987"/>
      <c r="AO84" s="1987"/>
      <c r="AP84" s="1987"/>
      <c r="AQ84" s="1987"/>
      <c r="AR84" s="1987"/>
      <c r="AS84" s="1987"/>
      <c r="AT84" s="1987"/>
      <c r="AU84" s="1988"/>
      <c r="AV84" s="1989" t="str">
        <f>入力シート!K154</f>
        <v>☑</v>
      </c>
      <c r="AW84" s="1990"/>
      <c r="AX84" s="2023" t="s">
        <v>559</v>
      </c>
      <c r="AY84" s="2023"/>
      <c r="AZ84" s="2023"/>
      <c r="BA84" s="2023"/>
      <c r="BB84" s="2023"/>
      <c r="BC84" s="2023"/>
      <c r="BD84" s="2023"/>
      <c r="BE84" s="2023"/>
      <c r="BF84" s="2023"/>
      <c r="BG84" s="2023"/>
      <c r="BH84" s="2023"/>
      <c r="BI84" s="2023"/>
      <c r="BJ84" s="2023"/>
      <c r="BK84" s="2023"/>
      <c r="BL84" s="2023"/>
      <c r="BM84" s="2023"/>
      <c r="BN84" s="2023"/>
      <c r="BO84" s="2023"/>
      <c r="BP84" s="2023"/>
      <c r="BQ84" s="2023"/>
      <c r="BR84" s="2023"/>
      <c r="BS84" s="2023"/>
      <c r="BT84" s="2023"/>
      <c r="BU84" s="2023"/>
      <c r="BV84" s="2023"/>
      <c r="BW84" s="2023"/>
      <c r="BX84" s="110"/>
      <c r="BY84" s="110"/>
      <c r="BZ84" s="110"/>
      <c r="CA84" s="110"/>
      <c r="CB84" s="73"/>
      <c r="CC84" s="2071"/>
      <c r="CD84" s="2074"/>
      <c r="CE84" s="2082"/>
      <c r="CF84" s="2084"/>
      <c r="CG84" s="2086"/>
      <c r="CH84" s="354"/>
      <c r="CI84" s="172" t="str">
        <f>IF(入力シート!AY151=1,入力シート!AP154,IF(OR(入力シート!AY151=2,入力シート!AY151=4),入力シート!K154,IF(入力シート!AY151=3,入力シート!AF154,入力シート!AP154)))</f>
        <v>□</v>
      </c>
      <c r="CJ84" s="1878" t="s">
        <v>560</v>
      </c>
      <c r="CK84" s="1878"/>
      <c r="CL84" s="1878"/>
      <c r="CM84" s="1878"/>
      <c r="CN84" s="200"/>
      <c r="CO84" s="1869"/>
      <c r="CP84" s="1870"/>
      <c r="CQ84" s="1870"/>
      <c r="CR84" s="1870"/>
      <c r="CS84" s="1871"/>
    </row>
    <row r="85" spans="1:97" ht="14.25" customHeight="1">
      <c r="A85" s="1954"/>
      <c r="B85" s="1955"/>
      <c r="C85" s="1956"/>
      <c r="D85" s="2090"/>
      <c r="E85" s="1960"/>
      <c r="F85" s="2173"/>
      <c r="G85" s="2174"/>
      <c r="H85" s="2174"/>
      <c r="I85" s="2174"/>
      <c r="J85" s="2174"/>
      <c r="K85" s="2174"/>
      <c r="L85" s="2174"/>
      <c r="M85" s="2174"/>
      <c r="N85" s="2174"/>
      <c r="O85" s="2174"/>
      <c r="P85" s="2174"/>
      <c r="Q85" s="2175"/>
      <c r="R85" s="115"/>
      <c r="S85" s="116"/>
      <c r="T85" s="117"/>
      <c r="U85" s="118"/>
      <c r="V85" s="116"/>
      <c r="W85" s="117"/>
      <c r="X85" s="118"/>
      <c r="Y85" s="116"/>
      <c r="Z85" s="119"/>
      <c r="AA85" s="39"/>
      <c r="AB85" s="1986"/>
      <c r="AC85" s="1987"/>
      <c r="AD85" s="1987"/>
      <c r="AE85" s="1987"/>
      <c r="AF85" s="1987"/>
      <c r="AG85" s="1987"/>
      <c r="AH85" s="1987"/>
      <c r="AI85" s="1987"/>
      <c r="AJ85" s="1987"/>
      <c r="AK85" s="1987"/>
      <c r="AL85" s="1987"/>
      <c r="AM85" s="1987"/>
      <c r="AN85" s="1987"/>
      <c r="AO85" s="1987"/>
      <c r="AP85" s="1987"/>
      <c r="AQ85" s="1987"/>
      <c r="AR85" s="1987"/>
      <c r="AS85" s="1987"/>
      <c r="AT85" s="1987"/>
      <c r="AU85" s="1988"/>
      <c r="AV85" s="1989" t="str">
        <f>入力シート!K160</f>
        <v>☑</v>
      </c>
      <c r="AW85" s="1990"/>
      <c r="AX85" s="2023" t="s">
        <v>561</v>
      </c>
      <c r="AY85" s="2023"/>
      <c r="AZ85" s="2023"/>
      <c r="BA85" s="2023"/>
      <c r="BB85" s="2023"/>
      <c r="BC85" s="2023"/>
      <c r="BD85" s="2023"/>
      <c r="BE85" s="2023"/>
      <c r="BF85" s="2023"/>
      <c r="BG85" s="2023"/>
      <c r="BH85" s="2023"/>
      <c r="BI85" s="2023"/>
      <c r="BJ85" s="2023"/>
      <c r="BK85" s="2023"/>
      <c r="BL85" s="2023"/>
      <c r="BM85" s="2023"/>
      <c r="BN85" s="2023"/>
      <c r="BO85" s="2023"/>
      <c r="BP85" s="2023"/>
      <c r="BQ85" s="2023"/>
      <c r="BR85" s="2023"/>
      <c r="BS85" s="2023"/>
      <c r="BT85" s="2023"/>
      <c r="BU85" s="2023"/>
      <c r="BV85" s="2023"/>
      <c r="BW85" s="2023"/>
      <c r="BX85" s="72"/>
      <c r="BY85" s="72"/>
      <c r="BZ85" s="72"/>
      <c r="CA85" s="72"/>
      <c r="CB85" s="82"/>
      <c r="CC85" s="2071"/>
      <c r="CD85" s="2074"/>
      <c r="CE85" s="2082"/>
      <c r="CF85" s="2084"/>
      <c r="CG85" s="2086"/>
      <c r="CH85" s="354"/>
      <c r="CI85" s="172" t="str">
        <f>IF(入力シート!AY151=1,入力シート!AP160,IF(OR(入力シート!AY151=2,入力シート!AY151=4),入力シート!K160,IF(入力シート!AY151=3,入力シート!AF160,入力シート!AP160)))</f>
        <v>□</v>
      </c>
      <c r="CJ85" s="1878" t="s">
        <v>561</v>
      </c>
      <c r="CK85" s="1878"/>
      <c r="CL85" s="1878"/>
      <c r="CM85" s="1878"/>
      <c r="CN85" s="187"/>
      <c r="CO85" s="1869"/>
      <c r="CP85" s="1870"/>
      <c r="CQ85" s="1870"/>
      <c r="CR85" s="1870"/>
      <c r="CS85" s="1871"/>
    </row>
    <row r="86" spans="1:97" ht="14.25" customHeight="1">
      <c r="A86" s="1954"/>
      <c r="B86" s="1955"/>
      <c r="C86" s="1956"/>
      <c r="D86" s="2090"/>
      <c r="E86" s="1960"/>
      <c r="F86" s="2173"/>
      <c r="G86" s="2174"/>
      <c r="H86" s="2174"/>
      <c r="I86" s="2174"/>
      <c r="J86" s="2174"/>
      <c r="K86" s="2174"/>
      <c r="L86" s="2174"/>
      <c r="M86" s="2174"/>
      <c r="N86" s="2174"/>
      <c r="O86" s="2174"/>
      <c r="P86" s="2174"/>
      <c r="Q86" s="2175"/>
      <c r="R86" s="1976" t="str">
        <f>IF(AA88=5,"○","")</f>
        <v>○</v>
      </c>
      <c r="S86" s="1977"/>
      <c r="T86" s="1978"/>
      <c r="U86" s="1979" t="str">
        <f>IF(AA88=3,"○","")</f>
        <v/>
      </c>
      <c r="V86" s="1977"/>
      <c r="W86" s="1978"/>
      <c r="X86" s="1979" t="str">
        <f>IF(AA88=0,"○","")</f>
        <v/>
      </c>
      <c r="Y86" s="1977"/>
      <c r="Z86" s="1980"/>
      <c r="AA86" s="39"/>
      <c r="AB86" s="1986"/>
      <c r="AC86" s="1987"/>
      <c r="AD86" s="1987"/>
      <c r="AE86" s="1987"/>
      <c r="AF86" s="1987"/>
      <c r="AG86" s="1987"/>
      <c r="AH86" s="1987"/>
      <c r="AI86" s="1987"/>
      <c r="AJ86" s="1987"/>
      <c r="AK86" s="1987"/>
      <c r="AL86" s="1987"/>
      <c r="AM86" s="1987"/>
      <c r="AN86" s="1987"/>
      <c r="AO86" s="1987"/>
      <c r="AP86" s="1987"/>
      <c r="AQ86" s="1987"/>
      <c r="AR86" s="1987"/>
      <c r="AS86" s="1987"/>
      <c r="AT86" s="1987"/>
      <c r="AU86" s="1988"/>
      <c r="AV86" s="1989" t="str">
        <f>入力シート!K165</f>
        <v>☑</v>
      </c>
      <c r="AW86" s="1990"/>
      <c r="AX86" s="2023" t="s">
        <v>562</v>
      </c>
      <c r="AY86" s="2023"/>
      <c r="AZ86" s="2023"/>
      <c r="BA86" s="2023"/>
      <c r="BB86" s="2023"/>
      <c r="BC86" s="2023"/>
      <c r="BD86" s="2023"/>
      <c r="BE86" s="2023"/>
      <c r="BF86" s="2023"/>
      <c r="BG86" s="2023"/>
      <c r="BH86" s="2023"/>
      <c r="BI86" s="2023"/>
      <c r="BJ86" s="2023"/>
      <c r="BK86" s="2023"/>
      <c r="BL86" s="2023"/>
      <c r="BM86" s="2023"/>
      <c r="BN86" s="2023"/>
      <c r="BO86" s="2023"/>
      <c r="BP86" s="2023"/>
      <c r="BQ86" s="2023"/>
      <c r="BR86" s="2023"/>
      <c r="BS86" s="2023"/>
      <c r="BT86" s="2023"/>
      <c r="BU86" s="2023"/>
      <c r="BV86" s="2023"/>
      <c r="BW86" s="2023"/>
      <c r="BX86" s="72"/>
      <c r="BY86" s="72"/>
      <c r="BZ86" s="72"/>
      <c r="CA86" s="72"/>
      <c r="CB86" s="82"/>
      <c r="CC86" s="2071"/>
      <c r="CD86" s="2074"/>
      <c r="CE86" s="2082"/>
      <c r="CF86" s="2084"/>
      <c r="CG86" s="2086"/>
      <c r="CH86" s="354"/>
      <c r="CI86" s="172" t="str">
        <f>IF(入力シート!AY151=1,入力シート!AP165,IF(OR(入力シート!AY151=2,入力シート!AY151=4),入力シート!K165,IF(入力シート!AY151=3,入力シート!AF165,入力シート!AP165)))</f>
        <v>□</v>
      </c>
      <c r="CJ86" s="1878" t="s">
        <v>562</v>
      </c>
      <c r="CK86" s="1878"/>
      <c r="CL86" s="1878"/>
      <c r="CM86" s="1878"/>
      <c r="CN86" s="187"/>
      <c r="CO86" s="1869"/>
      <c r="CP86" s="1870"/>
      <c r="CQ86" s="1870"/>
      <c r="CR86" s="1870"/>
      <c r="CS86" s="1871"/>
    </row>
    <row r="87" spans="1:97" ht="14.25" customHeight="1">
      <c r="A87" s="1954"/>
      <c r="B87" s="1955"/>
      <c r="C87" s="1956"/>
      <c r="D87" s="2090"/>
      <c r="E87" s="1960"/>
      <c r="F87" s="2173"/>
      <c r="G87" s="2174"/>
      <c r="H87" s="2174"/>
      <c r="I87" s="2174"/>
      <c r="J87" s="2174"/>
      <c r="K87" s="2174"/>
      <c r="L87" s="2174"/>
      <c r="M87" s="2174"/>
      <c r="N87" s="2174"/>
      <c r="O87" s="2174"/>
      <c r="P87" s="2174"/>
      <c r="Q87" s="2175"/>
      <c r="R87" s="1976"/>
      <c r="S87" s="1977"/>
      <c r="T87" s="1978"/>
      <c r="U87" s="1979"/>
      <c r="V87" s="1977"/>
      <c r="W87" s="1978"/>
      <c r="X87" s="1979"/>
      <c r="Y87" s="1977"/>
      <c r="Z87" s="1980"/>
      <c r="AA87" s="39"/>
      <c r="AB87" s="1986"/>
      <c r="AC87" s="1987"/>
      <c r="AD87" s="1987"/>
      <c r="AE87" s="1987"/>
      <c r="AF87" s="1987"/>
      <c r="AG87" s="1987"/>
      <c r="AH87" s="1987"/>
      <c r="AI87" s="1987"/>
      <c r="AJ87" s="1987"/>
      <c r="AK87" s="1987"/>
      <c r="AL87" s="1987"/>
      <c r="AM87" s="1987"/>
      <c r="AN87" s="1987"/>
      <c r="AO87" s="1987"/>
      <c r="AP87" s="1987"/>
      <c r="AQ87" s="1987"/>
      <c r="AR87" s="1987"/>
      <c r="AS87" s="1987"/>
      <c r="AT87" s="1987"/>
      <c r="AU87" s="1988"/>
      <c r="AV87" s="1989" t="str">
        <f>入力シート!K171</f>
        <v>☑</v>
      </c>
      <c r="AW87" s="1990"/>
      <c r="AX87" s="2023" t="s">
        <v>563</v>
      </c>
      <c r="AY87" s="2023"/>
      <c r="AZ87" s="2023"/>
      <c r="BA87" s="2023"/>
      <c r="BB87" s="2023"/>
      <c r="BC87" s="2023"/>
      <c r="BD87" s="2023"/>
      <c r="BE87" s="2023"/>
      <c r="BF87" s="2023"/>
      <c r="BG87" s="2023"/>
      <c r="BH87" s="2023"/>
      <c r="BI87" s="2023"/>
      <c r="BJ87" s="2023"/>
      <c r="BK87" s="2023"/>
      <c r="BL87" s="2023"/>
      <c r="BM87" s="2023"/>
      <c r="BN87" s="2023"/>
      <c r="BO87" s="2023"/>
      <c r="BP87" s="2023"/>
      <c r="BQ87" s="2023"/>
      <c r="BR87" s="2023"/>
      <c r="BS87" s="2023"/>
      <c r="BT87" s="2023"/>
      <c r="BU87" s="2023"/>
      <c r="BV87" s="2023"/>
      <c r="BW87" s="2023"/>
      <c r="BX87" s="72"/>
      <c r="BY87" s="72"/>
      <c r="BZ87" s="72"/>
      <c r="CA87" s="72"/>
      <c r="CB87" s="82"/>
      <c r="CC87" s="2071"/>
      <c r="CD87" s="2074"/>
      <c r="CE87" s="2082"/>
      <c r="CF87" s="2084"/>
      <c r="CG87" s="2086"/>
      <c r="CH87" s="354" t="str">
        <f>入力シート!BB152</f>
        <v>-</v>
      </c>
      <c r="CI87" s="172" t="str">
        <f>IF(入力シート!AY151=1,入力シート!AP171,IF(OR(入力シート!AY151=2,入力シート!AY151=4),入力シート!K171,IF(入力シート!AY151=3,入力シート!AF171,入力シート!AP171)))</f>
        <v>□</v>
      </c>
      <c r="CJ87" s="1878" t="s">
        <v>564</v>
      </c>
      <c r="CK87" s="1878"/>
      <c r="CL87" s="1878"/>
      <c r="CM87" s="1878"/>
      <c r="CN87" s="187"/>
      <c r="CO87" s="1869"/>
      <c r="CP87" s="1870"/>
      <c r="CQ87" s="1870"/>
      <c r="CR87" s="1870"/>
      <c r="CS87" s="1871"/>
    </row>
    <row r="88" spans="1:97" ht="14.25" customHeight="1">
      <c r="A88" s="1954"/>
      <c r="B88" s="1955"/>
      <c r="C88" s="1956"/>
      <c r="D88" s="2090"/>
      <c r="E88" s="1960"/>
      <c r="F88" s="2173"/>
      <c r="G88" s="2174"/>
      <c r="H88" s="2174"/>
      <c r="I88" s="2174"/>
      <c r="J88" s="2174"/>
      <c r="K88" s="2174"/>
      <c r="L88" s="2174"/>
      <c r="M88" s="2174"/>
      <c r="N88" s="2174"/>
      <c r="O88" s="2174"/>
      <c r="P88" s="2174"/>
      <c r="Q88" s="2175"/>
      <c r="R88" s="1981">
        <v>5</v>
      </c>
      <c r="S88" s="1982"/>
      <c r="T88" s="1983"/>
      <c r="U88" s="1984">
        <v>3</v>
      </c>
      <c r="V88" s="1982"/>
      <c r="W88" s="1983"/>
      <c r="X88" s="1984">
        <v>0</v>
      </c>
      <c r="Y88" s="1982"/>
      <c r="Z88" s="1985"/>
      <c r="AA88" s="39">
        <f>入力シート!AZ152</f>
        <v>5</v>
      </c>
      <c r="AB88" s="1986"/>
      <c r="AC88" s="1987"/>
      <c r="AD88" s="1987"/>
      <c r="AE88" s="1987"/>
      <c r="AF88" s="1987"/>
      <c r="AG88" s="1987"/>
      <c r="AH88" s="1987"/>
      <c r="AI88" s="1987"/>
      <c r="AJ88" s="1987"/>
      <c r="AK88" s="1987"/>
      <c r="AL88" s="1987"/>
      <c r="AM88" s="1987"/>
      <c r="AN88" s="1987"/>
      <c r="AO88" s="1987"/>
      <c r="AP88" s="1987"/>
      <c r="AQ88" s="1987"/>
      <c r="AR88" s="1987"/>
      <c r="AS88" s="1987"/>
      <c r="AT88" s="1987"/>
      <c r="AU88" s="1988"/>
      <c r="AV88" s="2041"/>
      <c r="AW88" s="2015"/>
      <c r="AX88" s="2015"/>
      <c r="AY88" s="2015"/>
      <c r="AZ88" s="2015"/>
      <c r="BA88" s="2015"/>
      <c r="BB88" s="2015"/>
      <c r="BC88" s="2015"/>
      <c r="BD88" s="2015"/>
      <c r="BE88" s="2015"/>
      <c r="BF88" s="2015"/>
      <c r="BG88" s="2015"/>
      <c r="BH88" s="2015"/>
      <c r="BI88" s="2015"/>
      <c r="BJ88" s="2015"/>
      <c r="BK88" s="2015"/>
      <c r="BL88" s="2015"/>
      <c r="BM88" s="2015"/>
      <c r="BN88" s="2015"/>
      <c r="BO88" s="2015"/>
      <c r="BP88" s="2015"/>
      <c r="BQ88" s="2015"/>
      <c r="BR88" s="2015"/>
      <c r="BS88" s="2015"/>
      <c r="BT88" s="2015"/>
      <c r="BU88" s="2015"/>
      <c r="BV88" s="2015"/>
      <c r="BW88" s="2015"/>
      <c r="BX88" s="2015"/>
      <c r="BY88" s="2015"/>
      <c r="BZ88" s="2015"/>
      <c r="CA88" s="2015"/>
      <c r="CB88" s="2042"/>
      <c r="CC88" s="2071"/>
      <c r="CD88" s="2074"/>
      <c r="CE88" s="2082"/>
      <c r="CF88" s="2084"/>
      <c r="CG88" s="2086"/>
      <c r="CH88" s="354"/>
      <c r="CI88" s="141"/>
      <c r="CJ88" s="139"/>
      <c r="CK88" s="139"/>
      <c r="CL88" s="139"/>
      <c r="CM88" s="139"/>
      <c r="CN88" s="187"/>
      <c r="CO88" s="1869"/>
      <c r="CP88" s="1870"/>
      <c r="CQ88" s="1870"/>
      <c r="CR88" s="1870"/>
      <c r="CS88" s="1871"/>
    </row>
    <row r="89" spans="1:97" ht="14.25" customHeight="1">
      <c r="A89" s="1954"/>
      <c r="B89" s="1955"/>
      <c r="C89" s="1956"/>
      <c r="D89" s="2090"/>
      <c r="E89" s="1960"/>
      <c r="F89" s="2173"/>
      <c r="G89" s="2174"/>
      <c r="H89" s="2174"/>
      <c r="I89" s="2174"/>
      <c r="J89" s="2174"/>
      <c r="K89" s="2174"/>
      <c r="L89" s="2174"/>
      <c r="M89" s="2174"/>
      <c r="N89" s="2174"/>
      <c r="O89" s="2174"/>
      <c r="P89" s="2174"/>
      <c r="Q89" s="2175"/>
      <c r="R89" s="1981"/>
      <c r="S89" s="1982"/>
      <c r="T89" s="1983"/>
      <c r="U89" s="1984"/>
      <c r="V89" s="1982"/>
      <c r="W89" s="1983"/>
      <c r="X89" s="1984"/>
      <c r="Y89" s="1982"/>
      <c r="Z89" s="1985"/>
      <c r="AA89" s="39"/>
      <c r="AB89" s="1986"/>
      <c r="AC89" s="1987"/>
      <c r="AD89" s="1987"/>
      <c r="AE89" s="1987"/>
      <c r="AF89" s="1987"/>
      <c r="AG89" s="1987"/>
      <c r="AH89" s="1987"/>
      <c r="AI89" s="1987"/>
      <c r="AJ89" s="1987"/>
      <c r="AK89" s="1987"/>
      <c r="AL89" s="1987"/>
      <c r="AM89" s="1987"/>
      <c r="AN89" s="1987"/>
      <c r="AO89" s="1987"/>
      <c r="AP89" s="1987"/>
      <c r="AQ89" s="1987"/>
      <c r="AR89" s="1987"/>
      <c r="AS89" s="1987"/>
      <c r="AT89" s="1987"/>
      <c r="AU89" s="1988"/>
      <c r="AV89" s="2163"/>
      <c r="AW89" s="2164"/>
      <c r="AX89" s="2164"/>
      <c r="AY89" s="2164"/>
      <c r="AZ89" s="2164"/>
      <c r="BA89" s="2164"/>
      <c r="BB89" s="2164"/>
      <c r="BC89" s="2164"/>
      <c r="BD89" s="2164"/>
      <c r="BE89" s="2164"/>
      <c r="BF89" s="2164"/>
      <c r="BG89" s="2164"/>
      <c r="BH89" s="2164"/>
      <c r="BI89" s="2164"/>
      <c r="BJ89" s="2164"/>
      <c r="BK89" s="2164"/>
      <c r="BL89" s="2164"/>
      <c r="BM89" s="2164"/>
      <c r="BN89" s="2164"/>
      <c r="BO89" s="2164"/>
      <c r="BP89" s="2164"/>
      <c r="BQ89" s="2164"/>
      <c r="BR89" s="2164"/>
      <c r="BS89" s="2164"/>
      <c r="BT89" s="2164"/>
      <c r="BU89" s="2164"/>
      <c r="BV89" s="2164"/>
      <c r="BW89" s="2164"/>
      <c r="BX89" s="2164"/>
      <c r="BY89" s="2164"/>
      <c r="BZ89" s="2164"/>
      <c r="CA89" s="2164"/>
      <c r="CB89" s="2165"/>
      <c r="CC89" s="2071"/>
      <c r="CD89" s="2074"/>
      <c r="CE89" s="2082"/>
      <c r="CF89" s="2084"/>
      <c r="CG89" s="2086"/>
      <c r="CH89" s="354"/>
      <c r="CI89" s="142"/>
      <c r="CJ89" s="135"/>
      <c r="CK89" s="2166">
        <f>COUNTIF(CI84:CI87,"☑")</f>
        <v>0</v>
      </c>
      <c r="CL89" s="2168" t="s">
        <v>541</v>
      </c>
      <c r="CM89" s="2179" t="str">
        <f>入力シート!BB152</f>
        <v>-</v>
      </c>
      <c r="CN89" s="2161" t="s">
        <v>25</v>
      </c>
      <c r="CO89" s="1869"/>
      <c r="CP89" s="1870"/>
      <c r="CQ89" s="1870"/>
      <c r="CR89" s="1870"/>
      <c r="CS89" s="1871"/>
    </row>
    <row r="90" spans="1:97" ht="14.25" customHeight="1">
      <c r="A90" s="1954"/>
      <c r="B90" s="1955"/>
      <c r="C90" s="1956"/>
      <c r="D90" s="2090"/>
      <c r="E90" s="1960"/>
      <c r="F90" s="2173"/>
      <c r="G90" s="2174"/>
      <c r="H90" s="2174"/>
      <c r="I90" s="2174"/>
      <c r="J90" s="2174"/>
      <c r="K90" s="2174"/>
      <c r="L90" s="2174"/>
      <c r="M90" s="2174"/>
      <c r="N90" s="2174"/>
      <c r="O90" s="2174"/>
      <c r="P90" s="2174"/>
      <c r="Q90" s="2175"/>
      <c r="R90" s="64"/>
      <c r="S90" s="40"/>
      <c r="T90" s="65"/>
      <c r="U90" s="66"/>
      <c r="V90" s="40"/>
      <c r="W90" s="65"/>
      <c r="X90" s="66"/>
      <c r="Y90" s="40"/>
      <c r="Z90" s="67"/>
      <c r="AA90" s="39"/>
      <c r="AB90" s="1986"/>
      <c r="AC90" s="1987"/>
      <c r="AD90" s="1987"/>
      <c r="AE90" s="1987"/>
      <c r="AF90" s="1987"/>
      <c r="AG90" s="1987"/>
      <c r="AH90" s="1987"/>
      <c r="AI90" s="1987"/>
      <c r="AJ90" s="1987"/>
      <c r="AK90" s="1987"/>
      <c r="AL90" s="1987"/>
      <c r="AM90" s="1987"/>
      <c r="AN90" s="1987"/>
      <c r="AO90" s="1987"/>
      <c r="AP90" s="1987"/>
      <c r="AQ90" s="1987"/>
      <c r="AR90" s="1987"/>
      <c r="AS90" s="1987"/>
      <c r="AT90" s="1987"/>
      <c r="AU90" s="1988"/>
      <c r="AV90" s="2181"/>
      <c r="AW90" s="1971"/>
      <c r="AX90" s="1971"/>
      <c r="AY90" s="1971"/>
      <c r="AZ90" s="1971"/>
      <c r="BA90" s="1971"/>
      <c r="BB90" s="1971"/>
      <c r="BC90" s="1971"/>
      <c r="BD90" s="1971"/>
      <c r="BE90" s="1971"/>
      <c r="BF90" s="1971"/>
      <c r="BG90" s="1971"/>
      <c r="BH90" s="1971"/>
      <c r="BI90" s="1971"/>
      <c r="BJ90" s="1971"/>
      <c r="BK90" s="1971"/>
      <c r="BL90" s="1971"/>
      <c r="BM90" s="1971"/>
      <c r="BN90" s="1971"/>
      <c r="BO90" s="1971"/>
      <c r="BP90" s="1971"/>
      <c r="BQ90" s="1971"/>
      <c r="BR90" s="1971"/>
      <c r="BS90" s="1971"/>
      <c r="BT90" s="1971"/>
      <c r="BU90" s="1971"/>
      <c r="BV90" s="1971"/>
      <c r="BW90" s="1971"/>
      <c r="BX90" s="1971"/>
      <c r="BY90" s="1971"/>
      <c r="BZ90" s="1971"/>
      <c r="CA90" s="1971"/>
      <c r="CB90" s="2182"/>
      <c r="CC90" s="2071"/>
      <c r="CD90" s="2074"/>
      <c r="CE90" s="2082"/>
      <c r="CF90" s="2084"/>
      <c r="CG90" s="2086"/>
      <c r="CH90" s="354"/>
      <c r="CI90" s="142"/>
      <c r="CJ90" s="135"/>
      <c r="CK90" s="2167"/>
      <c r="CL90" s="2169"/>
      <c r="CM90" s="2180"/>
      <c r="CN90" s="2162"/>
      <c r="CO90" s="1869"/>
      <c r="CP90" s="1870"/>
      <c r="CQ90" s="1870"/>
      <c r="CR90" s="1870"/>
      <c r="CS90" s="1871"/>
    </row>
    <row r="91" spans="1:97" ht="14.25" customHeight="1">
      <c r="A91" s="1954"/>
      <c r="B91" s="1955"/>
      <c r="C91" s="1956"/>
      <c r="D91" s="2090"/>
      <c r="E91" s="1960"/>
      <c r="F91" s="2173"/>
      <c r="G91" s="2174"/>
      <c r="H91" s="2174"/>
      <c r="I91" s="2174"/>
      <c r="J91" s="2174"/>
      <c r="K91" s="2174"/>
      <c r="L91" s="2174"/>
      <c r="M91" s="2174"/>
      <c r="N91" s="2174"/>
      <c r="O91" s="2174"/>
      <c r="P91" s="2174"/>
      <c r="Q91" s="2175"/>
      <c r="R91" s="64"/>
      <c r="S91" s="40"/>
      <c r="T91" s="65"/>
      <c r="U91" s="66"/>
      <c r="V91" s="40"/>
      <c r="W91" s="65"/>
      <c r="X91" s="66"/>
      <c r="Y91" s="40"/>
      <c r="Z91" s="67"/>
      <c r="AA91" s="39"/>
      <c r="AB91" s="1986"/>
      <c r="AC91" s="1987"/>
      <c r="AD91" s="1987"/>
      <c r="AE91" s="1987"/>
      <c r="AF91" s="1987"/>
      <c r="AG91" s="1987"/>
      <c r="AH91" s="1987"/>
      <c r="AI91" s="1987"/>
      <c r="AJ91" s="1987"/>
      <c r="AK91" s="1987"/>
      <c r="AL91" s="1987"/>
      <c r="AM91" s="1987"/>
      <c r="AN91" s="1987"/>
      <c r="AO91" s="1987"/>
      <c r="AP91" s="1987"/>
      <c r="AQ91" s="1987"/>
      <c r="AR91" s="1987"/>
      <c r="AS91" s="1987"/>
      <c r="AT91" s="1987"/>
      <c r="AU91" s="1988"/>
      <c r="AV91" s="2181"/>
      <c r="AW91" s="1971"/>
      <c r="AX91" s="1971"/>
      <c r="AY91" s="1971"/>
      <c r="AZ91" s="1971"/>
      <c r="BA91" s="1971"/>
      <c r="BB91" s="1971"/>
      <c r="BC91" s="1971"/>
      <c r="BD91" s="1971"/>
      <c r="BE91" s="1971"/>
      <c r="BF91" s="1971"/>
      <c r="BG91" s="1971"/>
      <c r="BH91" s="1971"/>
      <c r="BI91" s="1971"/>
      <c r="BJ91" s="1971"/>
      <c r="BK91" s="1971"/>
      <c r="BL91" s="1971"/>
      <c r="BM91" s="1971"/>
      <c r="BN91" s="1971"/>
      <c r="BO91" s="1971"/>
      <c r="BP91" s="1971"/>
      <c r="BQ91" s="1971"/>
      <c r="BR91" s="1971"/>
      <c r="BS91" s="1971"/>
      <c r="BT91" s="1971"/>
      <c r="BU91" s="1971"/>
      <c r="BV91" s="1971"/>
      <c r="BW91" s="1971"/>
      <c r="BX91" s="1971"/>
      <c r="BY91" s="1971"/>
      <c r="BZ91" s="1971"/>
      <c r="CA91" s="1971"/>
      <c r="CB91" s="2182"/>
      <c r="CC91" s="2071"/>
      <c r="CD91" s="2074"/>
      <c r="CE91" s="2082"/>
      <c r="CF91" s="2084"/>
      <c r="CG91" s="2086"/>
      <c r="CH91" s="354"/>
      <c r="CI91" s="142"/>
      <c r="CJ91" s="135"/>
      <c r="CK91" s="2167"/>
      <c r="CL91" s="2169"/>
      <c r="CM91" s="2180"/>
      <c r="CN91" s="2162"/>
      <c r="CO91" s="1869"/>
      <c r="CP91" s="1870"/>
      <c r="CQ91" s="1870"/>
      <c r="CR91" s="1870"/>
      <c r="CS91" s="1871"/>
    </row>
    <row r="92" spans="1:97" ht="14.25" customHeight="1" thickBot="1">
      <c r="A92" s="1954"/>
      <c r="B92" s="1955"/>
      <c r="C92" s="1956"/>
      <c r="D92" s="209"/>
      <c r="E92" s="210"/>
      <c r="F92" s="211"/>
      <c r="G92" s="211"/>
      <c r="H92" s="211"/>
      <c r="I92" s="211"/>
      <c r="J92" s="211"/>
      <c r="K92" s="211"/>
      <c r="L92" s="211"/>
      <c r="M92" s="211"/>
      <c r="N92" s="211"/>
      <c r="O92" s="211"/>
      <c r="P92" s="211"/>
      <c r="Q92" s="212"/>
      <c r="R92" s="93"/>
      <c r="S92" s="94"/>
      <c r="T92" s="95"/>
      <c r="U92" s="96"/>
      <c r="V92" s="94"/>
      <c r="W92" s="95"/>
      <c r="X92" s="96"/>
      <c r="Y92" s="94"/>
      <c r="Z92" s="97"/>
      <c r="AA92" s="213"/>
      <c r="AB92" s="2183"/>
      <c r="AC92" s="2184"/>
      <c r="AD92" s="2184"/>
      <c r="AE92" s="2184"/>
      <c r="AF92" s="2184"/>
      <c r="AG92" s="2184"/>
      <c r="AH92" s="2184"/>
      <c r="AI92" s="2184"/>
      <c r="AJ92" s="2184"/>
      <c r="AK92" s="2184"/>
      <c r="AL92" s="2184"/>
      <c r="AM92" s="2184"/>
      <c r="AN92" s="2184"/>
      <c r="AO92" s="2184"/>
      <c r="AP92" s="2184"/>
      <c r="AQ92" s="2184"/>
      <c r="AR92" s="2184"/>
      <c r="AS92" s="2184"/>
      <c r="AT92" s="2184"/>
      <c r="AU92" s="2185"/>
      <c r="AV92" s="2186"/>
      <c r="AW92" s="2187"/>
      <c r="AX92" s="2188"/>
      <c r="AY92" s="2188"/>
      <c r="AZ92" s="2188"/>
      <c r="BA92" s="2188"/>
      <c r="BB92" s="2188"/>
      <c r="BC92" s="2188"/>
      <c r="BD92" s="2188"/>
      <c r="BE92" s="2188"/>
      <c r="BF92" s="2188"/>
      <c r="BG92" s="2188"/>
      <c r="BH92" s="2188"/>
      <c r="BI92" s="2188"/>
      <c r="BJ92" s="2188"/>
      <c r="BK92" s="2188"/>
      <c r="BL92" s="2188"/>
      <c r="BM92" s="2188"/>
      <c r="BN92" s="2188"/>
      <c r="BO92" s="2188"/>
      <c r="BP92" s="2188"/>
      <c r="BQ92" s="2188"/>
      <c r="BR92" s="2188"/>
      <c r="BS92" s="2188"/>
      <c r="BT92" s="2188"/>
      <c r="BU92" s="2188"/>
      <c r="BV92" s="214"/>
      <c r="BW92" s="214"/>
      <c r="BX92" s="214"/>
      <c r="BY92" s="214"/>
      <c r="BZ92" s="214"/>
      <c r="CA92" s="214"/>
      <c r="CB92" s="215"/>
      <c r="CC92" s="2071"/>
      <c r="CD92" s="2105"/>
      <c r="CE92" s="2136"/>
      <c r="CF92" s="2137"/>
      <c r="CG92" s="2139"/>
      <c r="CH92" s="357"/>
      <c r="CI92" s="146"/>
      <c r="CJ92" s="147"/>
      <c r="CK92" s="216"/>
      <c r="CL92" s="147"/>
      <c r="CM92" s="147"/>
      <c r="CN92" s="180"/>
      <c r="CO92" s="1872"/>
      <c r="CP92" s="1873"/>
      <c r="CQ92" s="1873"/>
      <c r="CR92" s="1873"/>
      <c r="CS92" s="1874"/>
    </row>
    <row r="93" spans="1:97" ht="15" customHeight="1">
      <c r="A93" s="1954"/>
      <c r="B93" s="1955"/>
      <c r="C93" s="1956"/>
      <c r="D93" s="2090" t="s">
        <v>13</v>
      </c>
      <c r="E93" s="1960"/>
      <c r="F93" s="2173" t="s">
        <v>565</v>
      </c>
      <c r="G93" s="2174"/>
      <c r="H93" s="2174"/>
      <c r="I93" s="2174"/>
      <c r="J93" s="2174"/>
      <c r="K93" s="2174"/>
      <c r="L93" s="2174"/>
      <c r="M93" s="2174"/>
      <c r="N93" s="2174"/>
      <c r="O93" s="2174"/>
      <c r="P93" s="2174"/>
      <c r="Q93" s="2175"/>
      <c r="R93" s="64"/>
      <c r="S93" s="40"/>
      <c r="T93" s="65"/>
      <c r="U93" s="66"/>
      <c r="V93" s="40"/>
      <c r="W93" s="65"/>
      <c r="X93" s="66"/>
      <c r="Y93" s="40"/>
      <c r="Z93" s="67"/>
      <c r="AA93" s="39"/>
      <c r="AB93" s="130"/>
      <c r="AC93" s="131"/>
      <c r="AD93" s="131"/>
      <c r="AE93" s="131"/>
      <c r="AF93" s="131"/>
      <c r="AG93" s="131"/>
      <c r="AH93" s="131"/>
      <c r="AI93" s="131"/>
      <c r="AJ93" s="131"/>
      <c r="AK93" s="131"/>
      <c r="AL93" s="131"/>
      <c r="AM93" s="131"/>
      <c r="AN93" s="131"/>
      <c r="AO93" s="131"/>
      <c r="AP93" s="131"/>
      <c r="AQ93" s="131"/>
      <c r="AR93" s="131"/>
      <c r="AS93" s="131"/>
      <c r="AT93" s="131"/>
      <c r="AU93" s="132"/>
      <c r="AV93" s="2021"/>
      <c r="AW93" s="2022"/>
      <c r="AX93" s="110"/>
      <c r="AY93" s="110"/>
      <c r="AZ93" s="110"/>
      <c r="BA93" s="110"/>
      <c r="BB93" s="110"/>
      <c r="BC93" s="110"/>
      <c r="BD93" s="110"/>
      <c r="BE93" s="110"/>
      <c r="BF93" s="110"/>
      <c r="BG93" s="110"/>
      <c r="BH93" s="110"/>
      <c r="BI93" s="110"/>
      <c r="BJ93" s="110"/>
      <c r="BK93" s="110"/>
      <c r="BL93" s="110"/>
      <c r="BM93" s="110"/>
      <c r="BN93" s="110"/>
      <c r="BO93" s="110"/>
      <c r="BP93" s="110"/>
      <c r="BQ93" s="110"/>
      <c r="BR93" s="110"/>
      <c r="BS93" s="110"/>
      <c r="BT93" s="110"/>
      <c r="BU93" s="110"/>
      <c r="BV93" s="110"/>
      <c r="BW93" s="110"/>
      <c r="BX93" s="110"/>
      <c r="BY93" s="110"/>
      <c r="BZ93" s="110"/>
      <c r="CA93" s="110"/>
      <c r="CB93" s="73"/>
      <c r="CC93" s="2134">
        <f>入力シート!AZ178</f>
        <v>5</v>
      </c>
      <c r="CD93" s="2194" t="str">
        <f>IF(入力シート!AZ178=入力シート!BB178,"➡",IF(入力シート!BB178&gt;入力シート!AZ178,"⇧","⇩"))</f>
        <v>⇧</v>
      </c>
      <c r="CE93" s="2135">
        <v>5</v>
      </c>
      <c r="CF93" s="2126">
        <v>3</v>
      </c>
      <c r="CG93" s="2206">
        <v>0</v>
      </c>
      <c r="CH93" s="354"/>
      <c r="CI93" s="142"/>
      <c r="CJ93" s="135"/>
      <c r="CK93" s="135"/>
      <c r="CL93" s="135"/>
      <c r="CM93" s="135"/>
      <c r="CN93" s="136"/>
      <c r="CO93" s="2158" t="str">
        <f>IF(入力シート!BC178="","",入力シート!BC178)</f>
        <v/>
      </c>
      <c r="CP93" s="2159"/>
      <c r="CQ93" s="2159"/>
      <c r="CR93" s="2159"/>
      <c r="CS93" s="2160"/>
    </row>
    <row r="94" spans="1:97" ht="15.75" customHeight="1">
      <c r="A94" s="1954"/>
      <c r="B94" s="1955"/>
      <c r="C94" s="1956"/>
      <c r="D94" s="2090"/>
      <c r="E94" s="1960"/>
      <c r="F94" s="2173"/>
      <c r="G94" s="2174"/>
      <c r="H94" s="2174"/>
      <c r="I94" s="2174"/>
      <c r="J94" s="2174"/>
      <c r="K94" s="2174"/>
      <c r="L94" s="2174"/>
      <c r="M94" s="2174"/>
      <c r="N94" s="2174"/>
      <c r="O94" s="2174"/>
      <c r="P94" s="2174"/>
      <c r="Q94" s="2175"/>
      <c r="R94" s="115"/>
      <c r="S94" s="116"/>
      <c r="T94" s="117"/>
      <c r="U94" s="118"/>
      <c r="V94" s="116"/>
      <c r="W94" s="117"/>
      <c r="X94" s="118"/>
      <c r="Y94" s="116"/>
      <c r="Z94" s="119"/>
      <c r="AA94" s="39"/>
      <c r="AB94" s="1986" t="s">
        <v>566</v>
      </c>
      <c r="AC94" s="1987"/>
      <c r="AD94" s="1987"/>
      <c r="AE94" s="1987"/>
      <c r="AF94" s="1987"/>
      <c r="AG94" s="1987"/>
      <c r="AH94" s="1987"/>
      <c r="AI94" s="1987"/>
      <c r="AJ94" s="1987"/>
      <c r="AK94" s="1987"/>
      <c r="AL94" s="1987"/>
      <c r="AM94" s="1987"/>
      <c r="AN94" s="1987"/>
      <c r="AO94" s="1987"/>
      <c r="AP94" s="1987"/>
      <c r="AQ94" s="1987"/>
      <c r="AR94" s="1987"/>
      <c r="AS94" s="1987"/>
      <c r="AT94" s="1987"/>
      <c r="AU94" s="1988"/>
      <c r="AV94" s="1989" t="str">
        <f>入力シート!K180</f>
        <v>☑</v>
      </c>
      <c r="AW94" s="1990"/>
      <c r="AX94" s="2023" t="s">
        <v>567</v>
      </c>
      <c r="AY94" s="2023"/>
      <c r="AZ94" s="2023"/>
      <c r="BA94" s="2023"/>
      <c r="BB94" s="2023"/>
      <c r="BC94" s="2023"/>
      <c r="BD94" s="2023"/>
      <c r="BE94" s="2023"/>
      <c r="BF94" s="2023"/>
      <c r="BG94" s="2023"/>
      <c r="BH94" s="2023"/>
      <c r="BI94" s="2023"/>
      <c r="BJ94" s="2023"/>
      <c r="BK94" s="2023"/>
      <c r="BL94" s="2023"/>
      <c r="BM94" s="2023"/>
      <c r="BN94" s="2023"/>
      <c r="BO94" s="2023"/>
      <c r="BP94" s="2023"/>
      <c r="BQ94" s="2023"/>
      <c r="BR94" s="2023"/>
      <c r="BS94" s="2023"/>
      <c r="BT94" s="2023"/>
      <c r="BU94" s="2023"/>
      <c r="BV94" s="2023"/>
      <c r="BW94" s="2023"/>
      <c r="BX94" s="2023"/>
      <c r="BY94" s="2023"/>
      <c r="BZ94" s="110"/>
      <c r="CA94" s="110"/>
      <c r="CB94" s="73"/>
      <c r="CC94" s="2071"/>
      <c r="CD94" s="2195"/>
      <c r="CE94" s="2082"/>
      <c r="CF94" s="2084"/>
      <c r="CG94" s="2207"/>
      <c r="CH94" s="344"/>
      <c r="CI94" s="172" t="str">
        <f>IF(入力シート!AY177=1,入力シート!AP180,IF(OR(入力シート!AY177=2,入力シート!AY177=4),入力シート!K180,IF(入力シート!AY177=3,入力シート!AF180,入力シート!AP180)))</f>
        <v>□</v>
      </c>
      <c r="CJ94" s="1878" t="s">
        <v>568</v>
      </c>
      <c r="CK94" s="1878"/>
      <c r="CL94" s="1878"/>
      <c r="CM94" s="1878"/>
      <c r="CN94" s="151"/>
      <c r="CO94" s="1869"/>
      <c r="CP94" s="1870"/>
      <c r="CQ94" s="1870"/>
      <c r="CR94" s="1870"/>
      <c r="CS94" s="1871"/>
    </row>
    <row r="95" spans="1:97" ht="15.75" customHeight="1">
      <c r="A95" s="1954"/>
      <c r="B95" s="1955"/>
      <c r="C95" s="1956"/>
      <c r="D95" s="2090"/>
      <c r="E95" s="1960"/>
      <c r="F95" s="2173"/>
      <c r="G95" s="2174"/>
      <c r="H95" s="2174"/>
      <c r="I95" s="2174"/>
      <c r="J95" s="2174"/>
      <c r="K95" s="2174"/>
      <c r="L95" s="2174"/>
      <c r="M95" s="2174"/>
      <c r="N95" s="2174"/>
      <c r="O95" s="2174"/>
      <c r="P95" s="2174"/>
      <c r="Q95" s="2175"/>
      <c r="R95" s="115"/>
      <c r="S95" s="116"/>
      <c r="T95" s="117"/>
      <c r="U95" s="118"/>
      <c r="V95" s="116"/>
      <c r="W95" s="117"/>
      <c r="X95" s="118"/>
      <c r="Y95" s="116"/>
      <c r="Z95" s="119"/>
      <c r="AA95" s="39"/>
      <c r="AB95" s="1986"/>
      <c r="AC95" s="1987"/>
      <c r="AD95" s="1987"/>
      <c r="AE95" s="1987"/>
      <c r="AF95" s="1987"/>
      <c r="AG95" s="1987"/>
      <c r="AH95" s="1987"/>
      <c r="AI95" s="1987"/>
      <c r="AJ95" s="1987"/>
      <c r="AK95" s="1987"/>
      <c r="AL95" s="1987"/>
      <c r="AM95" s="1987"/>
      <c r="AN95" s="1987"/>
      <c r="AO95" s="1987"/>
      <c r="AP95" s="1987"/>
      <c r="AQ95" s="1987"/>
      <c r="AR95" s="1987"/>
      <c r="AS95" s="1987"/>
      <c r="AT95" s="1987"/>
      <c r="AU95" s="1988"/>
      <c r="AV95" s="1989" t="str">
        <f>入力シート!K183</f>
        <v>☑</v>
      </c>
      <c r="AW95" s="1990"/>
      <c r="AX95" s="2023" t="s">
        <v>569</v>
      </c>
      <c r="AY95" s="2023"/>
      <c r="AZ95" s="2023"/>
      <c r="BA95" s="2023"/>
      <c r="BB95" s="2023"/>
      <c r="BC95" s="2023"/>
      <c r="BD95" s="2023"/>
      <c r="BE95" s="2023"/>
      <c r="BF95" s="2023"/>
      <c r="BG95" s="2023"/>
      <c r="BH95" s="2023"/>
      <c r="BI95" s="2023"/>
      <c r="BJ95" s="2023"/>
      <c r="BK95" s="2023"/>
      <c r="BL95" s="2023"/>
      <c r="BM95" s="2023"/>
      <c r="BN95" s="2023"/>
      <c r="BO95" s="2023"/>
      <c r="BP95" s="2023"/>
      <c r="BQ95" s="2023"/>
      <c r="BR95" s="2023"/>
      <c r="BS95" s="2023"/>
      <c r="BT95" s="2023"/>
      <c r="BU95" s="2023"/>
      <c r="BV95" s="2023"/>
      <c r="BW95" s="2023"/>
      <c r="BX95" s="2023"/>
      <c r="BY95" s="2023"/>
      <c r="BZ95" s="2023"/>
      <c r="CA95" s="2023"/>
      <c r="CB95" s="73"/>
      <c r="CC95" s="2071"/>
      <c r="CD95" s="2195"/>
      <c r="CE95" s="2082"/>
      <c r="CF95" s="2084"/>
      <c r="CG95" s="2207"/>
      <c r="CH95" s="344"/>
      <c r="CI95" s="172" t="str">
        <f>IF(入力シート!AY177=1,入力シート!AP183,IF(OR(入力シート!AY177=2,入力シート!AY177=4),入力シート!K183,IF(入力シート!AY177=3,入力シート!AF183,入力シート!AP183)))</f>
        <v>□</v>
      </c>
      <c r="CJ95" s="1878" t="s">
        <v>570</v>
      </c>
      <c r="CK95" s="1878"/>
      <c r="CL95" s="1878"/>
      <c r="CM95" s="1878"/>
      <c r="CN95" s="152"/>
      <c r="CO95" s="1869"/>
      <c r="CP95" s="1870"/>
      <c r="CQ95" s="1870"/>
      <c r="CR95" s="1870"/>
      <c r="CS95" s="1871"/>
    </row>
    <row r="96" spans="1:97" ht="15.75" customHeight="1">
      <c r="A96" s="1954"/>
      <c r="B96" s="1955"/>
      <c r="C96" s="1956"/>
      <c r="D96" s="2090"/>
      <c r="E96" s="1960"/>
      <c r="F96" s="2173"/>
      <c r="G96" s="2174"/>
      <c r="H96" s="2174"/>
      <c r="I96" s="2174"/>
      <c r="J96" s="2174"/>
      <c r="K96" s="2174"/>
      <c r="L96" s="2174"/>
      <c r="M96" s="2174"/>
      <c r="N96" s="2174"/>
      <c r="O96" s="2174"/>
      <c r="P96" s="2174"/>
      <c r="Q96" s="2175"/>
      <c r="R96" s="1976" t="str">
        <f>IF(AA97=5,"○","")</f>
        <v>○</v>
      </c>
      <c r="S96" s="1977"/>
      <c r="T96" s="1978"/>
      <c r="U96" s="1979" t="str">
        <f>IF(AA97=3,"○","")</f>
        <v/>
      </c>
      <c r="V96" s="1977"/>
      <c r="W96" s="1978"/>
      <c r="X96" s="1979" t="str">
        <f>IF(AA97=0,"○","")</f>
        <v/>
      </c>
      <c r="Y96" s="1977"/>
      <c r="Z96" s="1980"/>
      <c r="AA96" s="39"/>
      <c r="AB96" s="1986"/>
      <c r="AC96" s="1987"/>
      <c r="AD96" s="1987"/>
      <c r="AE96" s="1987"/>
      <c r="AF96" s="1987"/>
      <c r="AG96" s="1987"/>
      <c r="AH96" s="1987"/>
      <c r="AI96" s="1987"/>
      <c r="AJ96" s="1987"/>
      <c r="AK96" s="1987"/>
      <c r="AL96" s="1987"/>
      <c r="AM96" s="1987"/>
      <c r="AN96" s="1987"/>
      <c r="AO96" s="1987"/>
      <c r="AP96" s="1987"/>
      <c r="AQ96" s="1987"/>
      <c r="AR96" s="1987"/>
      <c r="AS96" s="1987"/>
      <c r="AT96" s="1987"/>
      <c r="AU96" s="1988"/>
      <c r="AV96" s="1989" t="str">
        <f>入力シート!K189</f>
        <v>☑</v>
      </c>
      <c r="AW96" s="1990"/>
      <c r="AX96" s="2023" t="s">
        <v>571</v>
      </c>
      <c r="AY96" s="2023"/>
      <c r="AZ96" s="2023"/>
      <c r="BA96" s="2023"/>
      <c r="BB96" s="2023"/>
      <c r="BC96" s="2023"/>
      <c r="BD96" s="2023"/>
      <c r="BE96" s="2023"/>
      <c r="BF96" s="2023"/>
      <c r="BG96" s="2023"/>
      <c r="BH96" s="2023"/>
      <c r="BI96" s="2023"/>
      <c r="BJ96" s="2023"/>
      <c r="BK96" s="2023"/>
      <c r="BL96" s="2023"/>
      <c r="BM96" s="2023"/>
      <c r="BN96" s="2023"/>
      <c r="BO96" s="2023"/>
      <c r="BP96" s="2023"/>
      <c r="BQ96" s="2023"/>
      <c r="BR96" s="2023"/>
      <c r="BS96" s="2023"/>
      <c r="BT96" s="2023"/>
      <c r="BU96" s="2023"/>
      <c r="BV96" s="2023"/>
      <c r="BW96" s="2023"/>
      <c r="BX96" s="2023"/>
      <c r="BY96" s="2023"/>
      <c r="BZ96" s="2023"/>
      <c r="CA96" s="2023"/>
      <c r="CB96" s="73"/>
      <c r="CC96" s="2071"/>
      <c r="CD96" s="2195"/>
      <c r="CE96" s="2082"/>
      <c r="CF96" s="2084"/>
      <c r="CG96" s="2207"/>
      <c r="CH96" s="360"/>
      <c r="CI96" s="359" t="str">
        <f>IF(入力シート!AY177=1,入力シート!AP189,IF(OR(入力シート!AY177=2,入力シート!AY177=4),入力シート!K189,IF(入力シート!AY177=3,入力シート!AF189,入力シート!AP189)))</f>
        <v>□</v>
      </c>
      <c r="CJ96" s="1878" t="s">
        <v>572</v>
      </c>
      <c r="CK96" s="1878"/>
      <c r="CL96" s="1878"/>
      <c r="CM96" s="1878"/>
      <c r="CN96" s="152"/>
      <c r="CO96" s="1869"/>
      <c r="CP96" s="1870"/>
      <c r="CQ96" s="1870"/>
      <c r="CR96" s="1870"/>
      <c r="CS96" s="1871"/>
    </row>
    <row r="97" spans="1:97" ht="15.75" customHeight="1">
      <c r="A97" s="1954"/>
      <c r="B97" s="1955"/>
      <c r="C97" s="1956"/>
      <c r="D97" s="2090"/>
      <c r="E97" s="1960"/>
      <c r="F97" s="2173"/>
      <c r="G97" s="2174"/>
      <c r="H97" s="2174"/>
      <c r="I97" s="2174"/>
      <c r="J97" s="2174"/>
      <c r="K97" s="2174"/>
      <c r="L97" s="2174"/>
      <c r="M97" s="2174"/>
      <c r="N97" s="2174"/>
      <c r="O97" s="2174"/>
      <c r="P97" s="2174"/>
      <c r="Q97" s="2175"/>
      <c r="R97" s="1976"/>
      <c r="S97" s="1977"/>
      <c r="T97" s="1978"/>
      <c r="U97" s="1979"/>
      <c r="V97" s="1977"/>
      <c r="W97" s="1978"/>
      <c r="X97" s="1979"/>
      <c r="Y97" s="1977"/>
      <c r="Z97" s="1980"/>
      <c r="AA97" s="39">
        <f>入力シート!AZ178</f>
        <v>5</v>
      </c>
      <c r="AB97" s="1986"/>
      <c r="AC97" s="1987"/>
      <c r="AD97" s="1987"/>
      <c r="AE97" s="1987"/>
      <c r="AF97" s="1987"/>
      <c r="AG97" s="1987"/>
      <c r="AH97" s="1987"/>
      <c r="AI97" s="1987"/>
      <c r="AJ97" s="1987"/>
      <c r="AK97" s="1987"/>
      <c r="AL97" s="1987"/>
      <c r="AM97" s="1987"/>
      <c r="AN97" s="1987"/>
      <c r="AO97" s="1987"/>
      <c r="AP97" s="1987"/>
      <c r="AQ97" s="1987"/>
      <c r="AR97" s="1987"/>
      <c r="AS97" s="1987"/>
      <c r="AT97" s="1987"/>
      <c r="AU97" s="1988"/>
      <c r="AV97" s="1989" t="str">
        <f>入力シート!K191</f>
        <v>☑</v>
      </c>
      <c r="AW97" s="1990"/>
      <c r="AX97" s="2023" t="s">
        <v>573</v>
      </c>
      <c r="AY97" s="2023"/>
      <c r="AZ97" s="2023"/>
      <c r="BA97" s="2023"/>
      <c r="BB97" s="2023"/>
      <c r="BC97" s="2023"/>
      <c r="BD97" s="2023"/>
      <c r="BE97" s="2023"/>
      <c r="BF97" s="2023"/>
      <c r="BG97" s="2023"/>
      <c r="BH97" s="2023"/>
      <c r="BI97" s="2023"/>
      <c r="BJ97" s="2023"/>
      <c r="BK97" s="2023"/>
      <c r="BL97" s="2023"/>
      <c r="BM97" s="2023"/>
      <c r="BN97" s="2023"/>
      <c r="BO97" s="2023"/>
      <c r="BP97" s="2023"/>
      <c r="BQ97" s="2023"/>
      <c r="BR97" s="2023"/>
      <c r="BS97" s="2023"/>
      <c r="BT97" s="2023"/>
      <c r="BU97" s="2023"/>
      <c r="BV97" s="2023"/>
      <c r="BW97" s="2023"/>
      <c r="BX97" s="2023"/>
      <c r="BY97" s="2023"/>
      <c r="BZ97" s="2023"/>
      <c r="CA97" s="2023"/>
      <c r="CB97" s="73"/>
      <c r="CC97" s="2071"/>
      <c r="CD97" s="2195"/>
      <c r="CE97" s="2082"/>
      <c r="CF97" s="2084"/>
      <c r="CG97" s="2207"/>
      <c r="CH97" s="344"/>
      <c r="CI97" s="172" t="str">
        <f>IF(入力シート!AY177=1,入力シート!AP191,IF(OR(入力シート!AY177=2,入力シート!AY177=4),入力シート!K191,IF(入力シート!AY177=3,入力シート!AF191,入力シート!AP191)))</f>
        <v>□</v>
      </c>
      <c r="CJ97" s="1878" t="s">
        <v>574</v>
      </c>
      <c r="CK97" s="1878"/>
      <c r="CL97" s="1878"/>
      <c r="CM97" s="1878"/>
      <c r="CN97" s="152"/>
      <c r="CO97" s="1869"/>
      <c r="CP97" s="1870"/>
      <c r="CQ97" s="1870"/>
      <c r="CR97" s="1870"/>
      <c r="CS97" s="1871"/>
    </row>
    <row r="98" spans="1:97" ht="15.75" customHeight="1">
      <c r="A98" s="1954"/>
      <c r="B98" s="1955"/>
      <c r="C98" s="1956"/>
      <c r="D98" s="2090"/>
      <c r="E98" s="1960"/>
      <c r="F98" s="2173"/>
      <c r="G98" s="2174"/>
      <c r="H98" s="2174"/>
      <c r="I98" s="2174"/>
      <c r="J98" s="2174"/>
      <c r="K98" s="2174"/>
      <c r="L98" s="2174"/>
      <c r="M98" s="2174"/>
      <c r="N98" s="2174"/>
      <c r="O98" s="2174"/>
      <c r="P98" s="2174"/>
      <c r="Q98" s="2175"/>
      <c r="R98" s="1981">
        <v>5</v>
      </c>
      <c r="S98" s="1982"/>
      <c r="T98" s="1983"/>
      <c r="U98" s="1984">
        <v>3</v>
      </c>
      <c r="V98" s="1982"/>
      <c r="W98" s="1983"/>
      <c r="X98" s="1984">
        <v>0</v>
      </c>
      <c r="Y98" s="1982"/>
      <c r="Z98" s="1985"/>
      <c r="AA98" s="39"/>
      <c r="AB98" s="1986"/>
      <c r="AC98" s="1987"/>
      <c r="AD98" s="1987"/>
      <c r="AE98" s="1987"/>
      <c r="AF98" s="1987"/>
      <c r="AG98" s="1987"/>
      <c r="AH98" s="1987"/>
      <c r="AI98" s="1987"/>
      <c r="AJ98" s="1987"/>
      <c r="AK98" s="1987"/>
      <c r="AL98" s="1987"/>
      <c r="AM98" s="1987"/>
      <c r="AN98" s="1987"/>
      <c r="AO98" s="1987"/>
      <c r="AP98" s="1987"/>
      <c r="AQ98" s="1987"/>
      <c r="AR98" s="1987"/>
      <c r="AS98" s="1987"/>
      <c r="AT98" s="1987"/>
      <c r="AU98" s="1988"/>
      <c r="AV98" s="70"/>
      <c r="AW98" s="71"/>
      <c r="AX98" s="110"/>
      <c r="AY98" s="110"/>
      <c r="AZ98" s="110"/>
      <c r="BA98" s="110"/>
      <c r="BB98" s="110"/>
      <c r="BC98" s="110"/>
      <c r="BD98" s="110"/>
      <c r="BE98" s="110"/>
      <c r="BF98" s="110"/>
      <c r="BG98" s="110"/>
      <c r="BH98" s="110"/>
      <c r="BI98" s="110"/>
      <c r="BJ98" s="110"/>
      <c r="BK98" s="110"/>
      <c r="BL98" s="110"/>
      <c r="BM98" s="110"/>
      <c r="BN98" s="110"/>
      <c r="BO98" s="110"/>
      <c r="BP98" s="110"/>
      <c r="BQ98" s="110"/>
      <c r="BR98" s="110"/>
      <c r="BS98" s="110"/>
      <c r="BT98" s="110"/>
      <c r="BU98" s="110"/>
      <c r="BV98" s="110"/>
      <c r="BW98" s="110"/>
      <c r="BX98" s="110"/>
      <c r="BY98" s="110"/>
      <c r="BZ98" s="110"/>
      <c r="CA98" s="110"/>
      <c r="CB98" s="73"/>
      <c r="CC98" s="2071"/>
      <c r="CD98" s="2195"/>
      <c r="CE98" s="2082"/>
      <c r="CF98" s="2084"/>
      <c r="CG98" s="2207"/>
      <c r="CH98" s="361" t="str">
        <f>入力シート!BB178</f>
        <v>-</v>
      </c>
      <c r="CI98" s="236"/>
      <c r="CJ98" s="139"/>
      <c r="CK98" s="139"/>
      <c r="CL98" s="139"/>
      <c r="CM98" s="139"/>
      <c r="CN98" s="152"/>
      <c r="CO98" s="1869"/>
      <c r="CP98" s="1870"/>
      <c r="CQ98" s="1870"/>
      <c r="CR98" s="1870"/>
      <c r="CS98" s="1871"/>
    </row>
    <row r="99" spans="1:97" ht="19.5" customHeight="1">
      <c r="A99" s="1954"/>
      <c r="B99" s="1955"/>
      <c r="C99" s="1956"/>
      <c r="D99" s="2090"/>
      <c r="E99" s="1960"/>
      <c r="F99" s="2173"/>
      <c r="G99" s="2174"/>
      <c r="H99" s="2174"/>
      <c r="I99" s="2174"/>
      <c r="J99" s="2174"/>
      <c r="K99" s="2174"/>
      <c r="L99" s="2174"/>
      <c r="M99" s="2174"/>
      <c r="N99" s="2174"/>
      <c r="O99" s="2174"/>
      <c r="P99" s="2174"/>
      <c r="Q99" s="2175"/>
      <c r="R99" s="1981"/>
      <c r="S99" s="1982"/>
      <c r="T99" s="1983"/>
      <c r="U99" s="1984"/>
      <c r="V99" s="1982"/>
      <c r="W99" s="1983"/>
      <c r="X99" s="1984"/>
      <c r="Y99" s="1982"/>
      <c r="Z99" s="1985"/>
      <c r="AA99" s="39"/>
      <c r="AB99" s="1986"/>
      <c r="AC99" s="1987"/>
      <c r="AD99" s="1987"/>
      <c r="AE99" s="1987"/>
      <c r="AF99" s="1987"/>
      <c r="AG99" s="1987"/>
      <c r="AH99" s="1987"/>
      <c r="AI99" s="1987"/>
      <c r="AJ99" s="1987"/>
      <c r="AK99" s="1987"/>
      <c r="AL99" s="1987"/>
      <c r="AM99" s="1987"/>
      <c r="AN99" s="1987"/>
      <c r="AO99" s="1987"/>
      <c r="AP99" s="1987"/>
      <c r="AQ99" s="1987"/>
      <c r="AR99" s="1987"/>
      <c r="AS99" s="1987"/>
      <c r="AT99" s="1987"/>
      <c r="AU99" s="1988"/>
      <c r="AV99" s="2041"/>
      <c r="AW99" s="2015"/>
      <c r="AX99" s="2015"/>
      <c r="AY99" s="2015"/>
      <c r="AZ99" s="2015"/>
      <c r="BA99" s="2015"/>
      <c r="BB99" s="2015"/>
      <c r="BC99" s="2015"/>
      <c r="BD99" s="2015"/>
      <c r="BE99" s="2015"/>
      <c r="BF99" s="2015"/>
      <c r="BG99" s="2015"/>
      <c r="BH99" s="2015"/>
      <c r="BI99" s="2015"/>
      <c r="BJ99" s="2015"/>
      <c r="BK99" s="2015"/>
      <c r="BL99" s="2015"/>
      <c r="BM99" s="2015"/>
      <c r="BN99" s="2015"/>
      <c r="BO99" s="2015"/>
      <c r="BP99" s="2015"/>
      <c r="BQ99" s="2015"/>
      <c r="BR99" s="2015"/>
      <c r="BS99" s="2015"/>
      <c r="BT99" s="2015"/>
      <c r="BU99" s="2015"/>
      <c r="BV99" s="2015"/>
      <c r="BW99" s="2015"/>
      <c r="BX99" s="2015"/>
      <c r="BY99" s="2015"/>
      <c r="BZ99" s="2015"/>
      <c r="CA99" s="2015"/>
      <c r="CB99" s="2042"/>
      <c r="CC99" s="2071"/>
      <c r="CD99" s="2195"/>
      <c r="CE99" s="2082"/>
      <c r="CF99" s="2084"/>
      <c r="CG99" s="2207"/>
      <c r="CH99" s="344"/>
      <c r="CI99" s="141"/>
      <c r="CK99" s="2197">
        <f>COUNTIF(CI94:CI97,"☑")</f>
        <v>0</v>
      </c>
      <c r="CL99" s="2200" t="s">
        <v>541</v>
      </c>
      <c r="CM99" s="2203" t="str">
        <f>入力シート!BB178</f>
        <v>-</v>
      </c>
      <c r="CN99" s="1879" t="s">
        <v>25</v>
      </c>
      <c r="CO99" s="1869"/>
      <c r="CP99" s="1870"/>
      <c r="CQ99" s="1870"/>
      <c r="CR99" s="1870"/>
      <c r="CS99" s="1871"/>
    </row>
    <row r="100" spans="1:97" ht="19.5" customHeight="1">
      <c r="A100" s="1954"/>
      <c r="B100" s="1955"/>
      <c r="C100" s="1956"/>
      <c r="D100" s="2090"/>
      <c r="E100" s="1960"/>
      <c r="F100" s="2173"/>
      <c r="G100" s="2174"/>
      <c r="H100" s="2174"/>
      <c r="I100" s="2174"/>
      <c r="J100" s="2174"/>
      <c r="K100" s="2174"/>
      <c r="L100" s="2174"/>
      <c r="M100" s="2174"/>
      <c r="N100" s="2174"/>
      <c r="O100" s="2174"/>
      <c r="P100" s="2174"/>
      <c r="Q100" s="2175"/>
      <c r="R100" s="64"/>
      <c r="S100" s="40"/>
      <c r="T100" s="65"/>
      <c r="U100" s="66"/>
      <c r="V100" s="40"/>
      <c r="W100" s="65"/>
      <c r="X100" s="66"/>
      <c r="Y100" s="40"/>
      <c r="Z100" s="67"/>
      <c r="AA100" s="39"/>
      <c r="AB100" s="1986"/>
      <c r="AC100" s="1987"/>
      <c r="AD100" s="1987"/>
      <c r="AE100" s="1987"/>
      <c r="AF100" s="1987"/>
      <c r="AG100" s="1987"/>
      <c r="AH100" s="1987"/>
      <c r="AI100" s="1987"/>
      <c r="AJ100" s="1987"/>
      <c r="AK100" s="1987"/>
      <c r="AL100" s="1987"/>
      <c r="AM100" s="1987"/>
      <c r="AN100" s="1987"/>
      <c r="AO100" s="1987"/>
      <c r="AP100" s="1987"/>
      <c r="AQ100" s="1987"/>
      <c r="AR100" s="1987"/>
      <c r="AS100" s="1987"/>
      <c r="AT100" s="1987"/>
      <c r="AU100" s="1988"/>
      <c r="AV100" s="2041"/>
      <c r="AW100" s="2015"/>
      <c r="AX100" s="2015"/>
      <c r="AY100" s="2015"/>
      <c r="AZ100" s="2015"/>
      <c r="BA100" s="2015"/>
      <c r="BB100" s="2015"/>
      <c r="BC100" s="2015"/>
      <c r="BD100" s="2015"/>
      <c r="BE100" s="2015"/>
      <c r="BF100" s="2015"/>
      <c r="BG100" s="2015"/>
      <c r="BH100" s="2015"/>
      <c r="BI100" s="2015"/>
      <c r="BJ100" s="2015"/>
      <c r="BK100" s="2015"/>
      <c r="BL100" s="2015"/>
      <c r="BM100" s="2015"/>
      <c r="BN100" s="2015"/>
      <c r="BO100" s="2015"/>
      <c r="BP100" s="2015"/>
      <c r="BQ100" s="2015"/>
      <c r="BR100" s="2015"/>
      <c r="BS100" s="2015"/>
      <c r="BT100" s="2015"/>
      <c r="BU100" s="2015"/>
      <c r="BV100" s="2015"/>
      <c r="BW100" s="2015"/>
      <c r="BX100" s="2015"/>
      <c r="BY100" s="2015"/>
      <c r="BZ100" s="2015"/>
      <c r="CA100" s="2015"/>
      <c r="CB100" s="2042"/>
      <c r="CC100" s="2071"/>
      <c r="CD100" s="2195"/>
      <c r="CE100" s="2082"/>
      <c r="CF100" s="2084"/>
      <c r="CG100" s="2207"/>
      <c r="CH100" s="360"/>
      <c r="CI100" s="135"/>
      <c r="CJ100" s="135"/>
      <c r="CK100" s="2198"/>
      <c r="CL100" s="2201"/>
      <c r="CM100" s="2204"/>
      <c r="CN100" s="1880"/>
      <c r="CO100" s="1869"/>
      <c r="CP100" s="1870"/>
      <c r="CQ100" s="1870"/>
      <c r="CR100" s="1870"/>
      <c r="CS100" s="1871"/>
    </row>
    <row r="101" spans="1:97" ht="19.5" customHeight="1" thickBot="1">
      <c r="A101" s="2131"/>
      <c r="B101" s="2132"/>
      <c r="C101" s="2133"/>
      <c r="D101" s="2141"/>
      <c r="E101" s="2142"/>
      <c r="F101" s="217"/>
      <c r="G101" s="217"/>
      <c r="H101" s="217"/>
      <c r="I101" s="217"/>
      <c r="J101" s="217"/>
      <c r="K101" s="217"/>
      <c r="L101" s="217"/>
      <c r="M101" s="217"/>
      <c r="N101" s="217"/>
      <c r="O101" s="217"/>
      <c r="P101" s="217"/>
      <c r="Q101" s="218"/>
      <c r="R101" s="176"/>
      <c r="S101" s="45"/>
      <c r="T101" s="177"/>
      <c r="U101" s="178"/>
      <c r="V101" s="45"/>
      <c r="W101" s="177"/>
      <c r="X101" s="178"/>
      <c r="Y101" s="45"/>
      <c r="Z101" s="179"/>
      <c r="AA101" s="160"/>
      <c r="AB101" s="219"/>
      <c r="AC101" s="220"/>
      <c r="AD101" s="220"/>
      <c r="AE101" s="220"/>
      <c r="AF101" s="220"/>
      <c r="AG101" s="220"/>
      <c r="AH101" s="220"/>
      <c r="AI101" s="220"/>
      <c r="AJ101" s="220"/>
      <c r="AK101" s="220"/>
      <c r="AL101" s="220"/>
      <c r="AM101" s="220"/>
      <c r="AN101" s="220"/>
      <c r="AO101" s="220"/>
      <c r="AP101" s="220"/>
      <c r="AQ101" s="220"/>
      <c r="AR101" s="220"/>
      <c r="AS101" s="220"/>
      <c r="AT101" s="220"/>
      <c r="AU101" s="221"/>
      <c r="AV101" s="219"/>
      <c r="AW101" s="164"/>
      <c r="AX101" s="164"/>
      <c r="AY101" s="164"/>
      <c r="AZ101" s="164"/>
      <c r="BA101" s="164"/>
      <c r="BB101" s="164"/>
      <c r="BC101" s="164"/>
      <c r="BD101" s="164"/>
      <c r="BE101" s="164"/>
      <c r="BF101" s="164"/>
      <c r="BG101" s="164"/>
      <c r="BH101" s="164"/>
      <c r="BI101" s="164"/>
      <c r="BJ101" s="164"/>
      <c r="BK101" s="164"/>
      <c r="BL101" s="164"/>
      <c r="BM101" s="164"/>
      <c r="BN101" s="164"/>
      <c r="BO101" s="164"/>
      <c r="BP101" s="164"/>
      <c r="BQ101" s="164"/>
      <c r="BR101" s="164"/>
      <c r="BS101" s="164"/>
      <c r="BT101" s="164"/>
      <c r="BU101" s="164"/>
      <c r="BV101" s="164"/>
      <c r="BW101" s="164"/>
      <c r="BX101" s="164"/>
      <c r="BY101" s="164"/>
      <c r="BZ101" s="164"/>
      <c r="CA101" s="164"/>
      <c r="CB101" s="165"/>
      <c r="CC101" s="2104"/>
      <c r="CD101" s="2196"/>
      <c r="CE101" s="2106"/>
      <c r="CF101" s="2107"/>
      <c r="CG101" s="2208"/>
      <c r="CH101" s="345"/>
      <c r="CI101" s="166"/>
      <c r="CJ101" s="222"/>
      <c r="CK101" s="2199"/>
      <c r="CL101" s="2202"/>
      <c r="CM101" s="2205"/>
      <c r="CN101" s="2193"/>
      <c r="CO101" s="2190"/>
      <c r="CP101" s="2191"/>
      <c r="CQ101" s="2191"/>
      <c r="CR101" s="2191"/>
      <c r="CS101" s="2192"/>
    </row>
    <row r="102" spans="1:97">
      <c r="A102" s="37"/>
      <c r="B102" s="37"/>
      <c r="C102" s="37"/>
      <c r="D102" s="37"/>
      <c r="E102" s="37"/>
      <c r="F102" s="37"/>
      <c r="G102" s="37"/>
      <c r="H102" s="37"/>
      <c r="I102" s="37"/>
      <c r="J102" s="37"/>
      <c r="K102" s="37"/>
      <c r="L102" s="37"/>
      <c r="M102" s="37"/>
      <c r="N102" s="37"/>
      <c r="O102" s="37"/>
      <c r="P102" s="37"/>
      <c r="Q102" s="37"/>
      <c r="R102" s="37"/>
      <c r="S102" s="37"/>
      <c r="T102" s="37"/>
      <c r="U102" s="37"/>
      <c r="V102" s="37"/>
      <c r="W102" s="37"/>
      <c r="X102" s="37"/>
      <c r="Y102" s="37"/>
      <c r="Z102" s="37"/>
      <c r="AA102" s="37"/>
      <c r="AB102" s="223"/>
      <c r="AC102" s="223"/>
      <c r="AD102" s="223"/>
      <c r="AE102" s="223"/>
      <c r="AF102" s="223"/>
      <c r="AG102" s="223"/>
      <c r="AH102" s="223"/>
      <c r="AI102" s="223"/>
      <c r="AJ102" s="223"/>
      <c r="AK102" s="223"/>
      <c r="AL102" s="223"/>
      <c r="AM102" s="223"/>
      <c r="AN102" s="223"/>
      <c r="AO102" s="223"/>
      <c r="AP102" s="223"/>
      <c r="AQ102" s="223"/>
      <c r="AR102" s="223"/>
      <c r="AS102" s="223"/>
      <c r="AT102" s="223"/>
      <c r="AU102" s="223"/>
      <c r="AV102" s="2189" t="s">
        <v>575</v>
      </c>
      <c r="AW102" s="2189"/>
      <c r="AX102" s="2189"/>
      <c r="AY102" s="2189"/>
      <c r="AZ102" s="2189"/>
      <c r="BA102" s="2189"/>
      <c r="BB102" s="2189"/>
      <c r="BC102" s="2189"/>
      <c r="BD102" s="2189"/>
      <c r="BE102" s="2189"/>
      <c r="BF102" s="2189"/>
      <c r="BG102" s="2189"/>
      <c r="BH102" s="2189"/>
      <c r="BI102" s="2189"/>
      <c r="BJ102" s="2189"/>
      <c r="BK102" s="2189"/>
      <c r="BL102" s="2189"/>
      <c r="BM102" s="2189"/>
      <c r="BN102" s="2189"/>
      <c r="BO102" s="2189"/>
      <c r="BP102" s="2189"/>
      <c r="BQ102" s="2189"/>
      <c r="BR102" s="2189"/>
      <c r="BS102" s="2189"/>
      <c r="BT102" s="2189"/>
      <c r="BU102" s="2189"/>
      <c r="BV102" s="2189"/>
      <c r="BW102" s="2189"/>
      <c r="BX102" s="2189"/>
      <c r="BY102" s="2189"/>
      <c r="BZ102" s="2189"/>
      <c r="CA102" s="2189"/>
      <c r="CB102" s="2189"/>
      <c r="CC102" s="224"/>
      <c r="CD102" s="224"/>
      <c r="CE102" s="225"/>
      <c r="CF102" s="225"/>
      <c r="CG102" s="225"/>
      <c r="CH102" s="225"/>
      <c r="CI102" s="135"/>
      <c r="CJ102" s="153"/>
      <c r="CK102" s="226"/>
      <c r="CL102" s="188"/>
      <c r="CM102" s="227"/>
      <c r="CN102" s="188"/>
      <c r="CO102" s="228"/>
      <c r="CP102" s="228"/>
      <c r="CQ102" s="228"/>
      <c r="CR102" s="228"/>
      <c r="CS102" s="228"/>
    </row>
    <row r="103" spans="1:97" ht="19.5" thickBot="1">
      <c r="A103" s="37"/>
      <c r="B103" s="37"/>
      <c r="C103" s="37"/>
      <c r="D103" s="229"/>
      <c r="E103" s="229"/>
      <c r="F103" s="37"/>
      <c r="G103" s="37"/>
      <c r="H103" s="37"/>
      <c r="I103" s="37"/>
      <c r="J103" s="37"/>
      <c r="K103" s="37"/>
      <c r="L103" s="37"/>
      <c r="M103" s="37"/>
      <c r="N103" s="37"/>
      <c r="O103" s="37"/>
      <c r="P103" s="37"/>
      <c r="Q103" s="37"/>
      <c r="R103" s="37"/>
      <c r="S103" s="37"/>
      <c r="T103" s="37"/>
      <c r="U103" s="37"/>
      <c r="V103" s="37"/>
      <c r="W103" s="37"/>
      <c r="X103" s="37"/>
      <c r="Y103" s="37"/>
      <c r="Z103" s="37"/>
      <c r="AA103" s="37"/>
      <c r="AB103" s="37"/>
      <c r="AC103" s="37"/>
      <c r="AD103" s="37"/>
      <c r="AE103" s="37"/>
      <c r="AF103" s="37"/>
      <c r="AG103" s="37"/>
      <c r="AH103" s="37"/>
      <c r="AI103" s="37"/>
      <c r="AJ103" s="37"/>
      <c r="AK103" s="37"/>
      <c r="AL103" s="37"/>
      <c r="AM103" s="37"/>
      <c r="AN103" s="37"/>
      <c r="AO103" s="37"/>
      <c r="AP103" s="37"/>
      <c r="AQ103" s="37"/>
      <c r="AR103" s="37"/>
      <c r="AS103" s="37"/>
      <c r="AT103" s="37"/>
      <c r="AU103" s="37"/>
      <c r="AV103" s="37"/>
      <c r="AW103" s="37"/>
      <c r="AX103" s="37"/>
      <c r="AY103" s="37"/>
      <c r="AZ103" s="37"/>
      <c r="BA103" s="37"/>
      <c r="BB103" s="37"/>
      <c r="BC103" s="37"/>
      <c r="BD103" s="37"/>
      <c r="BE103" s="37"/>
      <c r="BF103" s="37"/>
      <c r="BG103" s="37"/>
      <c r="BH103" s="37"/>
      <c r="BI103" s="37"/>
      <c r="BJ103" s="37"/>
      <c r="BK103" s="37"/>
      <c r="BL103" s="37"/>
      <c r="BM103" s="37"/>
      <c r="BN103" s="37"/>
      <c r="BO103" s="37"/>
      <c r="BP103" s="37"/>
      <c r="BQ103" s="37"/>
      <c r="BR103" s="37"/>
      <c r="BS103" s="37"/>
      <c r="BT103" s="37"/>
      <c r="BU103" s="37"/>
      <c r="BV103" s="37"/>
      <c r="BW103" s="37"/>
      <c r="BX103" s="37"/>
      <c r="BY103" s="37"/>
      <c r="BZ103" s="37"/>
      <c r="CA103" s="37"/>
      <c r="CB103" s="37"/>
      <c r="CI103" s="135"/>
      <c r="CJ103" s="153"/>
      <c r="CK103" s="226"/>
      <c r="CL103" s="188"/>
      <c r="CM103" s="227"/>
      <c r="CN103" s="188"/>
      <c r="CO103" s="228"/>
      <c r="CP103" s="228"/>
      <c r="CQ103" s="228"/>
      <c r="CR103" s="228"/>
      <c r="CS103" s="228"/>
    </row>
    <row r="104" spans="1:97" ht="18.75" customHeight="1">
      <c r="A104" s="2024" t="s">
        <v>0</v>
      </c>
      <c r="B104" s="1948"/>
      <c r="C104" s="2025"/>
      <c r="D104" s="2028" t="s">
        <v>477</v>
      </c>
      <c r="E104" s="2028"/>
      <c r="F104" s="2028"/>
      <c r="G104" s="2028"/>
      <c r="H104" s="2028"/>
      <c r="I104" s="2028"/>
      <c r="J104" s="2028"/>
      <c r="K104" s="2028"/>
      <c r="L104" s="2028"/>
      <c r="M104" s="2028"/>
      <c r="N104" s="2028"/>
      <c r="O104" s="2028"/>
      <c r="P104" s="2028"/>
      <c r="Q104" s="2028"/>
      <c r="R104" s="2032" t="s">
        <v>478</v>
      </c>
      <c r="S104" s="1944"/>
      <c r="T104" s="1945"/>
      <c r="U104" s="1943" t="s">
        <v>479</v>
      </c>
      <c r="V104" s="1944"/>
      <c r="W104" s="1945"/>
      <c r="X104" s="1944" t="s">
        <v>480</v>
      </c>
      <c r="Y104" s="1944"/>
      <c r="Z104" s="1946"/>
      <c r="AA104" s="46"/>
      <c r="AB104" s="1947" t="s">
        <v>481</v>
      </c>
      <c r="AC104" s="1948"/>
      <c r="AD104" s="1948"/>
      <c r="AE104" s="1948"/>
      <c r="AF104" s="1948"/>
      <c r="AG104" s="1948"/>
      <c r="AH104" s="1948"/>
      <c r="AI104" s="1948"/>
      <c r="AJ104" s="1948"/>
      <c r="AK104" s="1948"/>
      <c r="AL104" s="1948"/>
      <c r="AM104" s="1948"/>
      <c r="AN104" s="1948"/>
      <c r="AO104" s="1948"/>
      <c r="AP104" s="1948"/>
      <c r="AQ104" s="1948"/>
      <c r="AR104" s="1948"/>
      <c r="AS104" s="1948"/>
      <c r="AT104" s="1948"/>
      <c r="AU104" s="2025"/>
      <c r="AV104" s="1947" t="s">
        <v>482</v>
      </c>
      <c r="AW104" s="1948"/>
      <c r="AX104" s="1948"/>
      <c r="AY104" s="1948"/>
      <c r="AZ104" s="1948"/>
      <c r="BA104" s="1948"/>
      <c r="BB104" s="1948"/>
      <c r="BC104" s="1948"/>
      <c r="BD104" s="1948"/>
      <c r="BE104" s="1948"/>
      <c r="BF104" s="1948"/>
      <c r="BG104" s="1948"/>
      <c r="BH104" s="1948"/>
      <c r="BI104" s="1948"/>
      <c r="BJ104" s="1948"/>
      <c r="BK104" s="1948"/>
      <c r="BL104" s="1948"/>
      <c r="BM104" s="1948"/>
      <c r="BN104" s="1948"/>
      <c r="BO104" s="1948"/>
      <c r="BP104" s="1948"/>
      <c r="BQ104" s="1948"/>
      <c r="BR104" s="1948"/>
      <c r="BS104" s="1948"/>
      <c r="BT104" s="1948"/>
      <c r="BU104" s="1948"/>
      <c r="BV104" s="1948"/>
      <c r="BW104" s="1948"/>
      <c r="BX104" s="1948"/>
      <c r="BY104" s="1948"/>
      <c r="BZ104" s="1948"/>
      <c r="CA104" s="1948"/>
      <c r="CB104" s="2000"/>
      <c r="CC104" s="2002" t="s">
        <v>483</v>
      </c>
      <c r="CD104" s="230"/>
      <c r="CE104" s="1996" t="s">
        <v>484</v>
      </c>
      <c r="CF104" s="1998" t="s">
        <v>485</v>
      </c>
      <c r="CG104" s="2004" t="s">
        <v>486</v>
      </c>
      <c r="CH104" s="348"/>
      <c r="CI104" s="1889" t="s">
        <v>487</v>
      </c>
      <c r="CJ104" s="1890"/>
      <c r="CK104" s="1890"/>
      <c r="CL104" s="1890"/>
      <c r="CM104" s="1890"/>
      <c r="CN104" s="1890"/>
      <c r="CO104" s="1890"/>
      <c r="CP104" s="1890"/>
      <c r="CQ104" s="1890"/>
      <c r="CR104" s="1890"/>
      <c r="CS104" s="1891"/>
    </row>
    <row r="105" spans="1:97" ht="18" customHeight="1" thickBot="1">
      <c r="A105" s="2026"/>
      <c r="B105" s="1950"/>
      <c r="C105" s="2027"/>
      <c r="D105" s="2030"/>
      <c r="E105" s="2030"/>
      <c r="F105" s="2030"/>
      <c r="G105" s="2030"/>
      <c r="H105" s="2030"/>
      <c r="I105" s="2030"/>
      <c r="J105" s="2030"/>
      <c r="K105" s="2030"/>
      <c r="L105" s="2030"/>
      <c r="M105" s="2030"/>
      <c r="N105" s="2030"/>
      <c r="O105" s="2030"/>
      <c r="P105" s="2030"/>
      <c r="Q105" s="2030"/>
      <c r="R105" s="1991" t="s">
        <v>1</v>
      </c>
      <c r="S105" s="1992"/>
      <c r="T105" s="1993"/>
      <c r="U105" s="1994" t="s">
        <v>1</v>
      </c>
      <c r="V105" s="1992"/>
      <c r="W105" s="1993"/>
      <c r="X105" s="1994" t="s">
        <v>1</v>
      </c>
      <c r="Y105" s="1992"/>
      <c r="Z105" s="1995"/>
      <c r="AA105" s="47"/>
      <c r="AB105" s="1949"/>
      <c r="AC105" s="1950"/>
      <c r="AD105" s="1950"/>
      <c r="AE105" s="1950"/>
      <c r="AF105" s="1950"/>
      <c r="AG105" s="1950"/>
      <c r="AH105" s="1950"/>
      <c r="AI105" s="1950"/>
      <c r="AJ105" s="1950"/>
      <c r="AK105" s="1950"/>
      <c r="AL105" s="1950"/>
      <c r="AM105" s="1950"/>
      <c r="AN105" s="1950"/>
      <c r="AO105" s="1950"/>
      <c r="AP105" s="1950"/>
      <c r="AQ105" s="1950"/>
      <c r="AR105" s="1950"/>
      <c r="AS105" s="1950"/>
      <c r="AT105" s="1950"/>
      <c r="AU105" s="2027"/>
      <c r="AV105" s="1949"/>
      <c r="AW105" s="1950"/>
      <c r="AX105" s="1950"/>
      <c r="AY105" s="1950"/>
      <c r="AZ105" s="1950"/>
      <c r="BA105" s="1950"/>
      <c r="BB105" s="1950"/>
      <c r="BC105" s="1950"/>
      <c r="BD105" s="1950"/>
      <c r="BE105" s="1950"/>
      <c r="BF105" s="1950"/>
      <c r="BG105" s="1950"/>
      <c r="BH105" s="1950"/>
      <c r="BI105" s="1950"/>
      <c r="BJ105" s="1950"/>
      <c r="BK105" s="1950"/>
      <c r="BL105" s="1950"/>
      <c r="BM105" s="1950"/>
      <c r="BN105" s="1950"/>
      <c r="BO105" s="1950"/>
      <c r="BP105" s="1950"/>
      <c r="BQ105" s="1950"/>
      <c r="BR105" s="1950"/>
      <c r="BS105" s="1950"/>
      <c r="BT105" s="1950"/>
      <c r="BU105" s="1950"/>
      <c r="BV105" s="1950"/>
      <c r="BW105" s="1950"/>
      <c r="BX105" s="1950"/>
      <c r="BY105" s="1950"/>
      <c r="BZ105" s="1950"/>
      <c r="CA105" s="1950"/>
      <c r="CB105" s="2001"/>
      <c r="CC105" s="2003"/>
      <c r="CD105" s="231"/>
      <c r="CE105" s="1997"/>
      <c r="CF105" s="1999"/>
      <c r="CG105" s="2005"/>
      <c r="CH105" s="349"/>
      <c r="CI105" s="1892"/>
      <c r="CJ105" s="1893"/>
      <c r="CK105" s="1893"/>
      <c r="CL105" s="1893"/>
      <c r="CM105" s="1893"/>
      <c r="CN105" s="1893"/>
      <c r="CO105" s="1893"/>
      <c r="CP105" s="1893"/>
      <c r="CQ105" s="1893"/>
      <c r="CR105" s="1893"/>
      <c r="CS105" s="1894"/>
    </row>
    <row r="106" spans="1:97" ht="14.25" customHeight="1">
      <c r="A106" s="1951" t="s">
        <v>576</v>
      </c>
      <c r="B106" s="1952"/>
      <c r="C106" s="1953"/>
      <c r="D106" s="2140" t="s">
        <v>14</v>
      </c>
      <c r="E106" s="1958"/>
      <c r="F106" s="2223" t="s">
        <v>577</v>
      </c>
      <c r="G106" s="2224"/>
      <c r="H106" s="2224"/>
      <c r="I106" s="2224"/>
      <c r="J106" s="2224"/>
      <c r="K106" s="2224"/>
      <c r="L106" s="2224"/>
      <c r="M106" s="2224"/>
      <c r="N106" s="2224"/>
      <c r="O106" s="2224"/>
      <c r="P106" s="2224"/>
      <c r="Q106" s="2225"/>
      <c r="R106" s="48"/>
      <c r="S106" s="49"/>
      <c r="T106" s="50"/>
      <c r="U106" s="51"/>
      <c r="V106" s="49"/>
      <c r="W106" s="50"/>
      <c r="X106" s="51"/>
      <c r="Y106" s="49"/>
      <c r="Z106" s="52"/>
      <c r="AA106" s="53"/>
      <c r="AB106" s="2226"/>
      <c r="AC106" s="2227"/>
      <c r="AD106" s="2227"/>
      <c r="AE106" s="2227"/>
      <c r="AF106" s="2227"/>
      <c r="AG106" s="2227"/>
      <c r="AH106" s="2227"/>
      <c r="AI106" s="2227"/>
      <c r="AJ106" s="2227"/>
      <c r="AK106" s="2227"/>
      <c r="AL106" s="2227"/>
      <c r="AM106" s="2227"/>
      <c r="AN106" s="2227"/>
      <c r="AO106" s="2227"/>
      <c r="AP106" s="2227"/>
      <c r="AQ106" s="2227"/>
      <c r="AR106" s="2227"/>
      <c r="AS106" s="2227"/>
      <c r="AT106" s="2227"/>
      <c r="AU106" s="2228"/>
      <c r="AV106" s="234"/>
      <c r="AW106" s="183"/>
      <c r="AX106" s="183"/>
      <c r="AY106" s="183"/>
      <c r="AZ106" s="183"/>
      <c r="BA106" s="183"/>
      <c r="BB106" s="183"/>
      <c r="BC106" s="183"/>
      <c r="BD106" s="183"/>
      <c r="BE106" s="183"/>
      <c r="BF106" s="183"/>
      <c r="BG106" s="183"/>
      <c r="BH106" s="183"/>
      <c r="BI106" s="183"/>
      <c r="BJ106" s="183"/>
      <c r="BK106" s="183"/>
      <c r="BL106" s="183"/>
      <c r="BM106" s="183"/>
      <c r="BN106" s="183"/>
      <c r="BO106" s="183"/>
      <c r="BP106" s="183"/>
      <c r="BQ106" s="183"/>
      <c r="BR106" s="183"/>
      <c r="BS106" s="183"/>
      <c r="BT106" s="183"/>
      <c r="BU106" s="183"/>
      <c r="BV106" s="183"/>
      <c r="BW106" s="183"/>
      <c r="BX106" s="183"/>
      <c r="BY106" s="183"/>
      <c r="BZ106" s="183"/>
      <c r="CA106" s="183"/>
      <c r="CB106" s="235"/>
      <c r="CC106" s="2229">
        <f>入力シート!AZ202</f>
        <v>5</v>
      </c>
      <c r="CD106" s="2230" t="str">
        <f>IF(入力シート!AZ202=入力シート!BB202,"➡",IF(入力シート!BB202&gt;入力シート!AZ202,"⇧","⇩"))</f>
        <v>⇧</v>
      </c>
      <c r="CE106" s="2135">
        <v>5</v>
      </c>
      <c r="CF106" s="2126">
        <v>3</v>
      </c>
      <c r="CG106" s="2138">
        <v>0</v>
      </c>
      <c r="CH106" s="356"/>
      <c r="CI106" s="169"/>
      <c r="CJ106" s="170"/>
      <c r="CK106" s="170"/>
      <c r="CL106" s="170"/>
      <c r="CM106" s="170"/>
      <c r="CN106" s="171"/>
      <c r="CO106" s="1866" t="str">
        <f>IF(入力シート!BC202="","",入力シート!BC202)</f>
        <v/>
      </c>
      <c r="CP106" s="1867"/>
      <c r="CQ106" s="1867"/>
      <c r="CR106" s="1867"/>
      <c r="CS106" s="1868"/>
    </row>
    <row r="107" spans="1:97" ht="14.25" customHeight="1">
      <c r="A107" s="1954"/>
      <c r="B107" s="1955"/>
      <c r="C107" s="1956"/>
      <c r="D107" s="2090"/>
      <c r="E107" s="1960"/>
      <c r="F107" s="2173"/>
      <c r="G107" s="2174"/>
      <c r="H107" s="2174"/>
      <c r="I107" s="2174"/>
      <c r="J107" s="2174"/>
      <c r="K107" s="2174"/>
      <c r="L107" s="2174"/>
      <c r="M107" s="2174"/>
      <c r="N107" s="2174"/>
      <c r="O107" s="2174"/>
      <c r="P107" s="2174"/>
      <c r="Q107" s="2175"/>
      <c r="R107" s="1976" t="str">
        <f>IF(AA110=5,"○","")</f>
        <v>○</v>
      </c>
      <c r="S107" s="1977"/>
      <c r="T107" s="1978"/>
      <c r="U107" s="1979" t="str">
        <f>IF(AA110=3,"○","")</f>
        <v/>
      </c>
      <c r="V107" s="1977"/>
      <c r="W107" s="1978"/>
      <c r="X107" s="1979" t="str">
        <f>IF(AA110=0,"○","")</f>
        <v/>
      </c>
      <c r="Y107" s="1977"/>
      <c r="Z107" s="1980"/>
      <c r="AA107" s="39"/>
      <c r="AB107" s="1986" t="s">
        <v>578</v>
      </c>
      <c r="AC107" s="1987"/>
      <c r="AD107" s="1987"/>
      <c r="AE107" s="1987"/>
      <c r="AF107" s="1987"/>
      <c r="AG107" s="1987"/>
      <c r="AH107" s="1987"/>
      <c r="AI107" s="1987"/>
      <c r="AJ107" s="1987"/>
      <c r="AK107" s="1987"/>
      <c r="AL107" s="1987"/>
      <c r="AM107" s="1987"/>
      <c r="AN107" s="1987"/>
      <c r="AO107" s="1987"/>
      <c r="AP107" s="1987"/>
      <c r="AQ107" s="1987"/>
      <c r="AR107" s="1987"/>
      <c r="AS107" s="1987"/>
      <c r="AT107" s="1987"/>
      <c r="AU107" s="1988"/>
      <c r="AV107" s="1989" t="str">
        <f>入力シート!K204</f>
        <v>☑</v>
      </c>
      <c r="AW107" s="1990"/>
      <c r="AX107" s="2023" t="s">
        <v>579</v>
      </c>
      <c r="AY107" s="2023"/>
      <c r="AZ107" s="2023"/>
      <c r="BA107" s="2023"/>
      <c r="BB107" s="2023"/>
      <c r="BC107" s="2023"/>
      <c r="BD107" s="2023"/>
      <c r="BE107" s="2023"/>
      <c r="BF107" s="2023"/>
      <c r="BG107" s="2023"/>
      <c r="BH107" s="2023"/>
      <c r="BI107" s="2023"/>
      <c r="BJ107" s="2023"/>
      <c r="BK107" s="2023"/>
      <c r="BL107" s="2023"/>
      <c r="BM107" s="2023"/>
      <c r="BN107" s="2023"/>
      <c r="BO107" s="2023"/>
      <c r="BP107" s="2023"/>
      <c r="BQ107" s="2023"/>
      <c r="BR107" s="2023"/>
      <c r="BS107" s="2023"/>
      <c r="BT107" s="2023"/>
      <c r="BU107" s="2023"/>
      <c r="BV107" s="2023"/>
      <c r="BW107" s="110"/>
      <c r="BX107" s="110"/>
      <c r="BY107" s="110"/>
      <c r="BZ107" s="110"/>
      <c r="CA107" s="110"/>
      <c r="CB107" s="73"/>
      <c r="CC107" s="2215"/>
      <c r="CD107" s="2218"/>
      <c r="CE107" s="2082"/>
      <c r="CF107" s="2084"/>
      <c r="CG107" s="2086"/>
      <c r="CH107" s="354"/>
      <c r="CI107" s="172" t="str">
        <f>IF(入力シート!AY201=1,入力シート!AP204,IF(OR(入力シート!AY201=2,入力シート!AY201=4),入力シート!K204,IF(入力シート!AY201=3,入力シート!AF204,入力シート!AP204)))</f>
        <v>□</v>
      </c>
      <c r="CJ107" s="1878" t="s">
        <v>579</v>
      </c>
      <c r="CK107" s="1878"/>
      <c r="CL107" s="1878"/>
      <c r="CM107" s="1878"/>
      <c r="CN107" s="151"/>
      <c r="CO107" s="1869"/>
      <c r="CP107" s="1870"/>
      <c r="CQ107" s="1870"/>
      <c r="CR107" s="1870"/>
      <c r="CS107" s="1871"/>
    </row>
    <row r="108" spans="1:97" ht="14.25" customHeight="1">
      <c r="A108" s="1954"/>
      <c r="B108" s="1955"/>
      <c r="C108" s="1956"/>
      <c r="D108" s="2090"/>
      <c r="E108" s="1960"/>
      <c r="F108" s="2173"/>
      <c r="G108" s="2174"/>
      <c r="H108" s="2174"/>
      <c r="I108" s="2174"/>
      <c r="J108" s="2174"/>
      <c r="K108" s="2174"/>
      <c r="L108" s="2174"/>
      <c r="M108" s="2174"/>
      <c r="N108" s="2174"/>
      <c r="O108" s="2174"/>
      <c r="P108" s="2174"/>
      <c r="Q108" s="2175"/>
      <c r="R108" s="1976"/>
      <c r="S108" s="1977"/>
      <c r="T108" s="1978"/>
      <c r="U108" s="1979"/>
      <c r="V108" s="1977"/>
      <c r="W108" s="1978"/>
      <c r="X108" s="1979"/>
      <c r="Y108" s="1977"/>
      <c r="Z108" s="1980"/>
      <c r="AA108" s="39"/>
      <c r="AB108" s="1986"/>
      <c r="AC108" s="1987"/>
      <c r="AD108" s="1987"/>
      <c r="AE108" s="1987"/>
      <c r="AF108" s="1987"/>
      <c r="AG108" s="1987"/>
      <c r="AH108" s="1987"/>
      <c r="AI108" s="1987"/>
      <c r="AJ108" s="1987"/>
      <c r="AK108" s="1987"/>
      <c r="AL108" s="1987"/>
      <c r="AM108" s="1987"/>
      <c r="AN108" s="1987"/>
      <c r="AO108" s="1987"/>
      <c r="AP108" s="1987"/>
      <c r="AQ108" s="1987"/>
      <c r="AR108" s="1987"/>
      <c r="AS108" s="1987"/>
      <c r="AT108" s="1987"/>
      <c r="AU108" s="1988"/>
      <c r="AV108" s="1989" t="str">
        <f>入力シート!K206</f>
        <v>☑</v>
      </c>
      <c r="AW108" s="1990"/>
      <c r="AX108" s="2023" t="s">
        <v>580</v>
      </c>
      <c r="AY108" s="2023"/>
      <c r="AZ108" s="2023"/>
      <c r="BA108" s="2023"/>
      <c r="BB108" s="2023"/>
      <c r="BC108" s="2023"/>
      <c r="BD108" s="2023"/>
      <c r="BE108" s="2023"/>
      <c r="BF108" s="2023"/>
      <c r="BG108" s="2023"/>
      <c r="BH108" s="2023"/>
      <c r="BI108" s="2023"/>
      <c r="BJ108" s="2023"/>
      <c r="BK108" s="2023"/>
      <c r="BL108" s="2023"/>
      <c r="BM108" s="2023"/>
      <c r="BN108" s="2023"/>
      <c r="BO108" s="2023"/>
      <c r="BP108" s="2023"/>
      <c r="BQ108" s="2023"/>
      <c r="BR108" s="2023"/>
      <c r="BS108" s="2023"/>
      <c r="BT108" s="2023"/>
      <c r="BU108" s="2023"/>
      <c r="BV108" s="2023"/>
      <c r="BW108" s="110"/>
      <c r="BX108" s="110"/>
      <c r="BY108" s="110"/>
      <c r="BZ108" s="110"/>
      <c r="CA108" s="110"/>
      <c r="CB108" s="73"/>
      <c r="CC108" s="2215"/>
      <c r="CD108" s="2218"/>
      <c r="CE108" s="2082"/>
      <c r="CF108" s="2084"/>
      <c r="CG108" s="2086"/>
      <c r="CH108" s="354"/>
      <c r="CI108" s="236" t="str">
        <f>IF(入力シート!AY201=1,入力シート!AP206,IF(OR(入力シート!AY201=2,入力シート!AY201=4),入力シート!K206,IF(入力シート!AY201=3,入力シート!AF206,入力シート!AP206)))</f>
        <v>□</v>
      </c>
      <c r="CJ108" s="1878" t="s">
        <v>581</v>
      </c>
      <c r="CK108" s="1878"/>
      <c r="CL108" s="1878"/>
      <c r="CM108" s="1878"/>
      <c r="CN108" s="152"/>
      <c r="CO108" s="1869"/>
      <c r="CP108" s="1870"/>
      <c r="CQ108" s="1870"/>
      <c r="CR108" s="1870"/>
      <c r="CS108" s="1871"/>
    </row>
    <row r="109" spans="1:97" ht="14.25" customHeight="1">
      <c r="A109" s="1954"/>
      <c r="B109" s="1955"/>
      <c r="C109" s="1956"/>
      <c r="D109" s="2090"/>
      <c r="E109" s="1960"/>
      <c r="F109" s="2173"/>
      <c r="G109" s="2174"/>
      <c r="H109" s="2174"/>
      <c r="I109" s="2174"/>
      <c r="J109" s="2174"/>
      <c r="K109" s="2174"/>
      <c r="L109" s="2174"/>
      <c r="M109" s="2174"/>
      <c r="N109" s="2174"/>
      <c r="O109" s="2174"/>
      <c r="P109" s="2174"/>
      <c r="Q109" s="2175"/>
      <c r="R109" s="1981">
        <v>5</v>
      </c>
      <c r="S109" s="1982"/>
      <c r="T109" s="1983"/>
      <c r="U109" s="1984">
        <v>3</v>
      </c>
      <c r="V109" s="1982"/>
      <c r="W109" s="1983"/>
      <c r="X109" s="1984">
        <v>0</v>
      </c>
      <c r="Y109" s="1982"/>
      <c r="Z109" s="1985"/>
      <c r="AA109" s="39"/>
      <c r="AB109" s="1986"/>
      <c r="AC109" s="1987"/>
      <c r="AD109" s="1987"/>
      <c r="AE109" s="1987"/>
      <c r="AF109" s="1987"/>
      <c r="AG109" s="1987"/>
      <c r="AH109" s="1987"/>
      <c r="AI109" s="1987"/>
      <c r="AJ109" s="1987"/>
      <c r="AK109" s="1987"/>
      <c r="AL109" s="1987"/>
      <c r="AM109" s="1987"/>
      <c r="AN109" s="1987"/>
      <c r="AO109" s="1987"/>
      <c r="AP109" s="1987"/>
      <c r="AQ109" s="1987"/>
      <c r="AR109" s="1987"/>
      <c r="AS109" s="1987"/>
      <c r="AT109" s="1987"/>
      <c r="AU109" s="1988"/>
      <c r="AV109" s="2041"/>
      <c r="AW109" s="2015"/>
      <c r="AX109" s="2015"/>
      <c r="AY109" s="2015"/>
      <c r="AZ109" s="2015"/>
      <c r="BA109" s="2015"/>
      <c r="BB109" s="2015"/>
      <c r="BC109" s="2015"/>
      <c r="BD109" s="2015"/>
      <c r="BE109" s="2015"/>
      <c r="BF109" s="2015"/>
      <c r="BG109" s="2015"/>
      <c r="BH109" s="2015"/>
      <c r="BI109" s="2015"/>
      <c r="BJ109" s="2015"/>
      <c r="BK109" s="2015"/>
      <c r="BL109" s="2015"/>
      <c r="BM109" s="2015"/>
      <c r="BN109" s="2015"/>
      <c r="BO109" s="2015"/>
      <c r="BP109" s="2015"/>
      <c r="BQ109" s="2015"/>
      <c r="BR109" s="2015"/>
      <c r="BS109" s="2015"/>
      <c r="BT109" s="2015"/>
      <c r="BU109" s="2015"/>
      <c r="BV109" s="2015"/>
      <c r="BW109" s="2015"/>
      <c r="BX109" s="2015"/>
      <c r="BY109" s="2015"/>
      <c r="BZ109" s="2015"/>
      <c r="CA109" s="2015"/>
      <c r="CB109" s="2042"/>
      <c r="CC109" s="2215"/>
      <c r="CD109" s="2218"/>
      <c r="CE109" s="2082"/>
      <c r="CF109" s="2084"/>
      <c r="CG109" s="2086"/>
      <c r="CH109" s="354" t="str">
        <f>入力シート!BB202</f>
        <v>-</v>
      </c>
      <c r="CI109" s="142"/>
      <c r="CJ109" s="135"/>
      <c r="CK109" s="135"/>
      <c r="CL109" s="135"/>
      <c r="CM109" s="135"/>
      <c r="CN109" s="136"/>
      <c r="CO109" s="1869"/>
      <c r="CP109" s="1870"/>
      <c r="CQ109" s="1870"/>
      <c r="CR109" s="1870"/>
      <c r="CS109" s="1871"/>
    </row>
    <row r="110" spans="1:97" ht="14.25" customHeight="1">
      <c r="A110" s="1954"/>
      <c r="B110" s="1955"/>
      <c r="C110" s="1956"/>
      <c r="D110" s="2090"/>
      <c r="E110" s="1960"/>
      <c r="F110" s="2173"/>
      <c r="G110" s="2174"/>
      <c r="H110" s="2174"/>
      <c r="I110" s="2174"/>
      <c r="J110" s="2174"/>
      <c r="K110" s="2174"/>
      <c r="L110" s="2174"/>
      <c r="M110" s="2174"/>
      <c r="N110" s="2174"/>
      <c r="O110" s="2174"/>
      <c r="P110" s="2174"/>
      <c r="Q110" s="2175"/>
      <c r="R110" s="1981"/>
      <c r="S110" s="1982"/>
      <c r="T110" s="1983"/>
      <c r="U110" s="1984"/>
      <c r="V110" s="1982"/>
      <c r="W110" s="1983"/>
      <c r="X110" s="1984"/>
      <c r="Y110" s="1982"/>
      <c r="Z110" s="1985"/>
      <c r="AA110" s="39">
        <f>入力シート!AZ202</f>
        <v>5</v>
      </c>
      <c r="AB110" s="1986"/>
      <c r="AC110" s="1987"/>
      <c r="AD110" s="1987"/>
      <c r="AE110" s="1987"/>
      <c r="AF110" s="1987"/>
      <c r="AG110" s="1987"/>
      <c r="AH110" s="1987"/>
      <c r="AI110" s="1987"/>
      <c r="AJ110" s="1987"/>
      <c r="AK110" s="1987"/>
      <c r="AL110" s="1987"/>
      <c r="AM110" s="1987"/>
      <c r="AN110" s="1987"/>
      <c r="AO110" s="1987"/>
      <c r="AP110" s="1987"/>
      <c r="AQ110" s="1987"/>
      <c r="AR110" s="1987"/>
      <c r="AS110" s="1987"/>
      <c r="AT110" s="1987"/>
      <c r="AU110" s="1988"/>
      <c r="AV110" s="2143"/>
      <c r="AW110" s="2023"/>
      <c r="AX110" s="2023"/>
      <c r="AY110" s="2023"/>
      <c r="AZ110" s="2023"/>
      <c r="BA110" s="2023"/>
      <c r="BB110" s="2023"/>
      <c r="BC110" s="2023"/>
      <c r="BD110" s="2023"/>
      <c r="BE110" s="2023"/>
      <c r="BF110" s="2023"/>
      <c r="BG110" s="2023"/>
      <c r="BH110" s="2023"/>
      <c r="BI110" s="2023"/>
      <c r="BJ110" s="2023"/>
      <c r="BK110" s="2023"/>
      <c r="BL110" s="2023"/>
      <c r="BM110" s="2023"/>
      <c r="BN110" s="2023"/>
      <c r="BO110" s="2023"/>
      <c r="BP110" s="2023"/>
      <c r="BQ110" s="2023"/>
      <c r="BR110" s="2023"/>
      <c r="BS110" s="2023"/>
      <c r="BT110" s="2023"/>
      <c r="BU110" s="2023"/>
      <c r="BV110" s="2023"/>
      <c r="BW110" s="2023"/>
      <c r="BX110" s="2023"/>
      <c r="BY110" s="2023"/>
      <c r="BZ110" s="2023"/>
      <c r="CA110" s="2023"/>
      <c r="CB110" s="2144"/>
      <c r="CC110" s="2215"/>
      <c r="CD110" s="2218"/>
      <c r="CE110" s="2082"/>
      <c r="CF110" s="2084"/>
      <c r="CG110" s="2086"/>
      <c r="CH110" s="354"/>
      <c r="CI110" s="142"/>
      <c r="CJ110" s="135"/>
      <c r="CK110" s="2123">
        <f>COUNTIF(CI107:CI108,"☑")</f>
        <v>0</v>
      </c>
      <c r="CL110" s="2155" t="s">
        <v>541</v>
      </c>
      <c r="CM110" s="2209" t="str">
        <f>入力シート!BB202</f>
        <v>-</v>
      </c>
      <c r="CN110" s="1879" t="s">
        <v>25</v>
      </c>
      <c r="CO110" s="1869"/>
      <c r="CP110" s="1870"/>
      <c r="CQ110" s="1870"/>
      <c r="CR110" s="1870"/>
      <c r="CS110" s="1871"/>
    </row>
    <row r="111" spans="1:97" ht="14.25" customHeight="1">
      <c r="A111" s="1954"/>
      <c r="B111" s="1955"/>
      <c r="C111" s="1956"/>
      <c r="D111" s="2090"/>
      <c r="E111" s="1960"/>
      <c r="F111" s="2173"/>
      <c r="G111" s="2174"/>
      <c r="H111" s="2174"/>
      <c r="I111" s="2174"/>
      <c r="J111" s="2174"/>
      <c r="K111" s="2174"/>
      <c r="L111" s="2174"/>
      <c r="M111" s="2174"/>
      <c r="N111" s="2174"/>
      <c r="O111" s="2174"/>
      <c r="P111" s="2174"/>
      <c r="Q111" s="2175"/>
      <c r="R111" s="64"/>
      <c r="S111" s="40"/>
      <c r="T111" s="65"/>
      <c r="U111" s="66"/>
      <c r="V111" s="40"/>
      <c r="W111" s="65"/>
      <c r="X111" s="66"/>
      <c r="Y111" s="40"/>
      <c r="Z111" s="67"/>
      <c r="AA111" s="39"/>
      <c r="AB111" s="1986"/>
      <c r="AC111" s="1987"/>
      <c r="AD111" s="1987"/>
      <c r="AE111" s="1987"/>
      <c r="AF111" s="1987"/>
      <c r="AG111" s="1987"/>
      <c r="AH111" s="1987"/>
      <c r="AI111" s="1987"/>
      <c r="AJ111" s="1987"/>
      <c r="AK111" s="1987"/>
      <c r="AL111" s="1987"/>
      <c r="AM111" s="1987"/>
      <c r="AN111" s="1987"/>
      <c r="AO111" s="1987"/>
      <c r="AP111" s="1987"/>
      <c r="AQ111" s="1987"/>
      <c r="AR111" s="1987"/>
      <c r="AS111" s="1987"/>
      <c r="AT111" s="1987"/>
      <c r="AU111" s="1988"/>
      <c r="AV111" s="2143"/>
      <c r="AW111" s="2023"/>
      <c r="AX111" s="2023"/>
      <c r="AY111" s="2023"/>
      <c r="AZ111" s="2023"/>
      <c r="BA111" s="2023"/>
      <c r="BB111" s="2023"/>
      <c r="BC111" s="2023"/>
      <c r="BD111" s="2023"/>
      <c r="BE111" s="2023"/>
      <c r="BF111" s="2023"/>
      <c r="BG111" s="2023"/>
      <c r="BH111" s="2023"/>
      <c r="BI111" s="2023"/>
      <c r="BJ111" s="2023"/>
      <c r="BK111" s="2023"/>
      <c r="BL111" s="2023"/>
      <c r="BM111" s="2023"/>
      <c r="BN111" s="2023"/>
      <c r="BO111" s="2023"/>
      <c r="BP111" s="2023"/>
      <c r="BQ111" s="2023"/>
      <c r="BR111" s="2023"/>
      <c r="BS111" s="2023"/>
      <c r="BT111" s="2023"/>
      <c r="BU111" s="2023"/>
      <c r="BV111" s="2023"/>
      <c r="BW111" s="2023"/>
      <c r="BX111" s="2023"/>
      <c r="BY111" s="2023"/>
      <c r="BZ111" s="2023"/>
      <c r="CA111" s="2023"/>
      <c r="CB111" s="2144"/>
      <c r="CC111" s="2215"/>
      <c r="CD111" s="2218"/>
      <c r="CE111" s="2082"/>
      <c r="CF111" s="2084"/>
      <c r="CG111" s="2086"/>
      <c r="CH111" s="354"/>
      <c r="CI111" s="142"/>
      <c r="CJ111" s="135"/>
      <c r="CK111" s="2124"/>
      <c r="CL111" s="2156"/>
      <c r="CM111" s="2210"/>
      <c r="CN111" s="1880"/>
      <c r="CO111" s="1869"/>
      <c r="CP111" s="1870"/>
      <c r="CQ111" s="1870"/>
      <c r="CR111" s="1870"/>
      <c r="CS111" s="1871"/>
    </row>
    <row r="112" spans="1:97" ht="14.25" customHeight="1">
      <c r="A112" s="1954"/>
      <c r="B112" s="1955"/>
      <c r="C112" s="1956"/>
      <c r="D112" s="2097"/>
      <c r="E112" s="1962"/>
      <c r="F112" s="2173"/>
      <c r="G112" s="2174"/>
      <c r="H112" s="2174"/>
      <c r="I112" s="2174"/>
      <c r="J112" s="2174"/>
      <c r="K112" s="2174"/>
      <c r="L112" s="2174"/>
      <c r="M112" s="2174"/>
      <c r="N112" s="2174"/>
      <c r="O112" s="2174"/>
      <c r="P112" s="2174"/>
      <c r="Q112" s="2175"/>
      <c r="R112" s="64"/>
      <c r="S112" s="40"/>
      <c r="T112" s="65"/>
      <c r="U112" s="66"/>
      <c r="V112" s="40"/>
      <c r="W112" s="65"/>
      <c r="X112" s="66"/>
      <c r="Y112" s="40"/>
      <c r="Z112" s="67"/>
      <c r="AA112" s="39"/>
      <c r="AB112" s="1986"/>
      <c r="AC112" s="1987"/>
      <c r="AD112" s="1987"/>
      <c r="AE112" s="1987"/>
      <c r="AF112" s="1987"/>
      <c r="AG112" s="1987"/>
      <c r="AH112" s="1987"/>
      <c r="AI112" s="1987"/>
      <c r="AJ112" s="1987"/>
      <c r="AK112" s="1987"/>
      <c r="AL112" s="1987"/>
      <c r="AM112" s="1987"/>
      <c r="AN112" s="1987"/>
      <c r="AO112" s="1987"/>
      <c r="AP112" s="1987"/>
      <c r="AQ112" s="1987"/>
      <c r="AR112" s="1987"/>
      <c r="AS112" s="1987"/>
      <c r="AT112" s="1987"/>
      <c r="AU112" s="1988"/>
      <c r="AV112" s="2143"/>
      <c r="AW112" s="2023"/>
      <c r="AX112" s="2023"/>
      <c r="AY112" s="2023"/>
      <c r="AZ112" s="2023"/>
      <c r="BA112" s="2023"/>
      <c r="BB112" s="2023"/>
      <c r="BC112" s="2023"/>
      <c r="BD112" s="2023"/>
      <c r="BE112" s="2023"/>
      <c r="BF112" s="2023"/>
      <c r="BG112" s="2023"/>
      <c r="BH112" s="2023"/>
      <c r="BI112" s="2023"/>
      <c r="BJ112" s="2023"/>
      <c r="BK112" s="2023"/>
      <c r="BL112" s="2023"/>
      <c r="BM112" s="2023"/>
      <c r="BN112" s="2023"/>
      <c r="BO112" s="2023"/>
      <c r="BP112" s="2023"/>
      <c r="BQ112" s="2023"/>
      <c r="BR112" s="2023"/>
      <c r="BS112" s="2023"/>
      <c r="BT112" s="2023"/>
      <c r="BU112" s="2023"/>
      <c r="BV112" s="2023"/>
      <c r="BW112" s="2023"/>
      <c r="BX112" s="2023"/>
      <c r="BY112" s="2023"/>
      <c r="BZ112" s="2023"/>
      <c r="CA112" s="2023"/>
      <c r="CB112" s="2144"/>
      <c r="CC112" s="2215"/>
      <c r="CD112" s="2219"/>
      <c r="CE112" s="2082"/>
      <c r="CF112" s="2084"/>
      <c r="CG112" s="2086"/>
      <c r="CH112" s="354"/>
      <c r="CI112" s="146"/>
      <c r="CJ112" s="147"/>
      <c r="CK112" s="2154"/>
      <c r="CL112" s="2156"/>
      <c r="CM112" s="2210"/>
      <c r="CN112" s="1880"/>
      <c r="CO112" s="1872"/>
      <c r="CP112" s="1873"/>
      <c r="CQ112" s="1873"/>
      <c r="CR112" s="1873"/>
      <c r="CS112" s="1874"/>
    </row>
    <row r="113" spans="1:97" ht="14.25" customHeight="1">
      <c r="A113" s="1954"/>
      <c r="B113" s="1955"/>
      <c r="C113" s="1956"/>
      <c r="D113" s="2096" t="s">
        <v>15</v>
      </c>
      <c r="E113" s="2010"/>
      <c r="F113" s="2170" t="s">
        <v>582</v>
      </c>
      <c r="G113" s="2171"/>
      <c r="H113" s="2171"/>
      <c r="I113" s="2171"/>
      <c r="J113" s="2171"/>
      <c r="K113" s="2171"/>
      <c r="L113" s="2171"/>
      <c r="M113" s="2171"/>
      <c r="N113" s="2171"/>
      <c r="O113" s="2171"/>
      <c r="P113" s="2171"/>
      <c r="Q113" s="2172"/>
      <c r="R113" s="103"/>
      <c r="S113" s="104"/>
      <c r="T113" s="105"/>
      <c r="U113" s="106"/>
      <c r="V113" s="104"/>
      <c r="W113" s="105"/>
      <c r="X113" s="106"/>
      <c r="Y113" s="104"/>
      <c r="Z113" s="107"/>
      <c r="AA113" s="108"/>
      <c r="AB113" s="237"/>
      <c r="AC113" s="238"/>
      <c r="AD113" s="238"/>
      <c r="AE113" s="238"/>
      <c r="AF113" s="238"/>
      <c r="AG113" s="238"/>
      <c r="AH113" s="238"/>
      <c r="AI113" s="238"/>
      <c r="AJ113" s="238"/>
      <c r="AK113" s="238"/>
      <c r="AL113" s="238"/>
      <c r="AM113" s="238"/>
      <c r="AN113" s="238"/>
      <c r="AO113" s="238"/>
      <c r="AP113" s="238"/>
      <c r="AQ113" s="238"/>
      <c r="AR113" s="238"/>
      <c r="AS113" s="238"/>
      <c r="AT113" s="238"/>
      <c r="AU113" s="239"/>
      <c r="AV113" s="237"/>
      <c r="AW113" s="240"/>
      <c r="AX113" s="240"/>
      <c r="AY113" s="240"/>
      <c r="AZ113" s="240"/>
      <c r="BA113" s="240"/>
      <c r="BB113" s="240"/>
      <c r="BC113" s="240"/>
      <c r="BD113" s="240"/>
      <c r="BE113" s="240"/>
      <c r="BF113" s="240"/>
      <c r="BG113" s="240"/>
      <c r="BH113" s="240"/>
      <c r="BI113" s="240"/>
      <c r="BJ113" s="240"/>
      <c r="BK113" s="240"/>
      <c r="BL113" s="240"/>
      <c r="BM113" s="240"/>
      <c r="BN113" s="240"/>
      <c r="BO113" s="240"/>
      <c r="BP113" s="240"/>
      <c r="BQ113" s="240"/>
      <c r="BR113" s="240"/>
      <c r="BS113" s="240"/>
      <c r="BT113" s="240"/>
      <c r="BU113" s="240"/>
      <c r="BV113" s="240"/>
      <c r="BW113" s="240"/>
      <c r="BX113" s="240"/>
      <c r="BY113" s="240"/>
      <c r="BZ113" s="240"/>
      <c r="CA113" s="240"/>
      <c r="CB113" s="241"/>
      <c r="CC113" s="2214">
        <f>入力シート!AZ217</f>
        <v>5</v>
      </c>
      <c r="CD113" s="2217" t="str">
        <f>IF(入力シート!AZ217=入力シート!BB217,"➡",IF(入力シート!BB217&gt;入力シート!AZ217,"⇧","⇩"))</f>
        <v>⇧</v>
      </c>
      <c r="CE113" s="2081">
        <v>5</v>
      </c>
      <c r="CF113" s="2083">
        <v>3</v>
      </c>
      <c r="CG113" s="2085">
        <v>0</v>
      </c>
      <c r="CH113" s="353"/>
      <c r="CI113" s="134"/>
      <c r="CJ113" s="173"/>
      <c r="CK113" s="173"/>
      <c r="CL113" s="173"/>
      <c r="CM113" s="173"/>
      <c r="CN113" s="149"/>
      <c r="CO113" s="2158" t="str">
        <f>IF(入力シート!BC217="","",入力シート!BC217)</f>
        <v/>
      </c>
      <c r="CP113" s="2159"/>
      <c r="CQ113" s="2159"/>
      <c r="CR113" s="2159"/>
      <c r="CS113" s="2160"/>
    </row>
    <row r="114" spans="1:97" ht="14.25" customHeight="1">
      <c r="A114" s="1954"/>
      <c r="B114" s="1955"/>
      <c r="C114" s="1956"/>
      <c r="D114" s="2090"/>
      <c r="E114" s="1960"/>
      <c r="F114" s="2173"/>
      <c r="G114" s="2174"/>
      <c r="H114" s="2174"/>
      <c r="I114" s="2174"/>
      <c r="J114" s="2174"/>
      <c r="K114" s="2174"/>
      <c r="L114" s="2174"/>
      <c r="M114" s="2174"/>
      <c r="N114" s="2174"/>
      <c r="O114" s="2174"/>
      <c r="P114" s="2174"/>
      <c r="Q114" s="2175"/>
      <c r="R114" s="64"/>
      <c r="S114" s="40"/>
      <c r="T114" s="65"/>
      <c r="U114" s="66"/>
      <c r="V114" s="40"/>
      <c r="W114" s="65"/>
      <c r="X114" s="66"/>
      <c r="Y114" s="40"/>
      <c r="Z114" s="67"/>
      <c r="AA114" s="39"/>
      <c r="AB114" s="1986" t="s">
        <v>583</v>
      </c>
      <c r="AC114" s="1987"/>
      <c r="AD114" s="1987"/>
      <c r="AE114" s="1987"/>
      <c r="AF114" s="1987"/>
      <c r="AG114" s="1987"/>
      <c r="AH114" s="1987"/>
      <c r="AI114" s="1987"/>
      <c r="AJ114" s="1987"/>
      <c r="AK114" s="1987"/>
      <c r="AL114" s="1987"/>
      <c r="AM114" s="1987"/>
      <c r="AN114" s="1987"/>
      <c r="AO114" s="1987"/>
      <c r="AP114" s="1987"/>
      <c r="AQ114" s="1987"/>
      <c r="AR114" s="1987"/>
      <c r="AS114" s="1987"/>
      <c r="AT114" s="1987"/>
      <c r="AU114" s="1988"/>
      <c r="AV114" s="1989" t="str">
        <f>入力シート!K219</f>
        <v>☑</v>
      </c>
      <c r="AW114" s="1990"/>
      <c r="AX114" s="2023" t="s">
        <v>584</v>
      </c>
      <c r="AY114" s="2023"/>
      <c r="AZ114" s="2023"/>
      <c r="BA114" s="2023"/>
      <c r="BB114" s="2023"/>
      <c r="BC114" s="2023"/>
      <c r="BD114" s="2023"/>
      <c r="BE114" s="2023"/>
      <c r="BF114" s="2023"/>
      <c r="BG114" s="2023"/>
      <c r="BH114" s="2023"/>
      <c r="BI114" s="2023"/>
      <c r="BJ114" s="2023"/>
      <c r="BK114" s="2023"/>
      <c r="BL114" s="2023"/>
      <c r="BM114" s="2023"/>
      <c r="BN114" s="2023"/>
      <c r="BO114" s="2023"/>
      <c r="BP114" s="2023"/>
      <c r="BQ114" s="2023"/>
      <c r="BR114" s="2023"/>
      <c r="BS114" s="2023"/>
      <c r="BT114" s="2023"/>
      <c r="BU114" s="2023"/>
      <c r="BV114" s="37"/>
      <c r="BW114" s="37"/>
      <c r="BX114" s="37"/>
      <c r="BY114" s="37"/>
      <c r="BZ114" s="37"/>
      <c r="CA114" s="37"/>
      <c r="CB114" s="184"/>
      <c r="CC114" s="2215"/>
      <c r="CD114" s="2218"/>
      <c r="CE114" s="2082"/>
      <c r="CF114" s="2084"/>
      <c r="CG114" s="2086"/>
      <c r="CH114" s="354"/>
      <c r="CI114" s="172" t="str">
        <f>IF(入力シート!AY216=1,入力シート!AP219,IF(OR(入力シート!AY216=2,入力シート!AY216=4),入力シート!K219,IF(入力シート!AY216=3,入力シート!AF219,入力シート!AP219)))</f>
        <v>□</v>
      </c>
      <c r="CJ114" s="1878" t="s">
        <v>584</v>
      </c>
      <c r="CK114" s="1878"/>
      <c r="CL114" s="1878"/>
      <c r="CM114" s="1878"/>
      <c r="CN114" s="242"/>
      <c r="CO114" s="1869"/>
      <c r="CP114" s="1870"/>
      <c r="CQ114" s="1870"/>
      <c r="CR114" s="1870"/>
      <c r="CS114" s="1871"/>
    </row>
    <row r="115" spans="1:97" ht="14.25" customHeight="1">
      <c r="A115" s="1954"/>
      <c r="B115" s="1955"/>
      <c r="C115" s="1956"/>
      <c r="D115" s="2090"/>
      <c r="E115" s="1960"/>
      <c r="F115" s="2173"/>
      <c r="G115" s="2174"/>
      <c r="H115" s="2174"/>
      <c r="I115" s="2174"/>
      <c r="J115" s="2174"/>
      <c r="K115" s="2174"/>
      <c r="L115" s="2174"/>
      <c r="M115" s="2174"/>
      <c r="N115" s="2174"/>
      <c r="O115" s="2174"/>
      <c r="P115" s="2174"/>
      <c r="Q115" s="2175"/>
      <c r="R115" s="64"/>
      <c r="S115" s="40"/>
      <c r="T115" s="65"/>
      <c r="U115" s="66"/>
      <c r="V115" s="40"/>
      <c r="W115" s="65"/>
      <c r="X115" s="66"/>
      <c r="Y115" s="40"/>
      <c r="Z115" s="67"/>
      <c r="AA115" s="39"/>
      <c r="AB115" s="1986"/>
      <c r="AC115" s="1987"/>
      <c r="AD115" s="1987"/>
      <c r="AE115" s="1987"/>
      <c r="AF115" s="1987"/>
      <c r="AG115" s="1987"/>
      <c r="AH115" s="1987"/>
      <c r="AI115" s="1987"/>
      <c r="AJ115" s="1987"/>
      <c r="AK115" s="1987"/>
      <c r="AL115" s="1987"/>
      <c r="AM115" s="1987"/>
      <c r="AN115" s="1987"/>
      <c r="AO115" s="1987"/>
      <c r="AP115" s="1987"/>
      <c r="AQ115" s="1987"/>
      <c r="AR115" s="1987"/>
      <c r="AS115" s="1987"/>
      <c r="AT115" s="1987"/>
      <c r="AU115" s="1988"/>
      <c r="AV115" s="1989" t="str">
        <f>入力シート!K224</f>
        <v>☑</v>
      </c>
      <c r="AW115" s="1990"/>
      <c r="AX115" s="2023" t="s">
        <v>585</v>
      </c>
      <c r="AY115" s="2023"/>
      <c r="AZ115" s="2023"/>
      <c r="BA115" s="2023"/>
      <c r="BB115" s="2023"/>
      <c r="BC115" s="2023"/>
      <c r="BD115" s="2023"/>
      <c r="BE115" s="2023"/>
      <c r="BF115" s="2023"/>
      <c r="BG115" s="2023"/>
      <c r="BH115" s="2023"/>
      <c r="BI115" s="2023"/>
      <c r="BJ115" s="2023"/>
      <c r="BK115" s="2023"/>
      <c r="BL115" s="2023"/>
      <c r="BM115" s="2023"/>
      <c r="BN115" s="2023"/>
      <c r="BO115" s="2023"/>
      <c r="BP115" s="2023"/>
      <c r="BQ115" s="2023"/>
      <c r="BR115" s="2023"/>
      <c r="BS115" s="2023"/>
      <c r="BT115" s="2023"/>
      <c r="BU115" s="2023"/>
      <c r="BV115" s="110"/>
      <c r="BW115" s="110"/>
      <c r="BX115" s="110"/>
      <c r="BY115" s="110"/>
      <c r="BZ115" s="110"/>
      <c r="CA115" s="110"/>
      <c r="CB115" s="73"/>
      <c r="CC115" s="2215"/>
      <c r="CD115" s="2218"/>
      <c r="CE115" s="2082"/>
      <c r="CF115" s="2084"/>
      <c r="CG115" s="2086"/>
      <c r="CH115" s="354"/>
      <c r="CI115" s="172" t="str">
        <f>IF(入力シート!AY216=1,入力シート!AP224,IF(OR(入力シート!AY216=2,入力シート!AY216=4),入力シート!K224,IF(入力シート!AY216=3,入力シート!AF224,入力シート!AP224)))</f>
        <v>□</v>
      </c>
      <c r="CJ115" s="1878" t="s">
        <v>585</v>
      </c>
      <c r="CK115" s="1878"/>
      <c r="CL115" s="1878"/>
      <c r="CM115" s="1878"/>
      <c r="CN115" s="242"/>
      <c r="CO115" s="1869"/>
      <c r="CP115" s="1870"/>
      <c r="CQ115" s="1870"/>
      <c r="CR115" s="1870"/>
      <c r="CS115" s="1871"/>
    </row>
    <row r="116" spans="1:97" ht="14.25" customHeight="1">
      <c r="A116" s="1954"/>
      <c r="B116" s="1955"/>
      <c r="C116" s="1956"/>
      <c r="D116" s="2090"/>
      <c r="E116" s="1960"/>
      <c r="F116" s="2173"/>
      <c r="G116" s="2174"/>
      <c r="H116" s="2174"/>
      <c r="I116" s="2174"/>
      <c r="J116" s="2174"/>
      <c r="K116" s="2174"/>
      <c r="L116" s="2174"/>
      <c r="M116" s="2174"/>
      <c r="N116" s="2174"/>
      <c r="O116" s="2174"/>
      <c r="P116" s="2174"/>
      <c r="Q116" s="2175"/>
      <c r="R116" s="115"/>
      <c r="S116" s="116"/>
      <c r="T116" s="117"/>
      <c r="U116" s="118"/>
      <c r="V116" s="116"/>
      <c r="W116" s="117"/>
      <c r="X116" s="118"/>
      <c r="Y116" s="116"/>
      <c r="Z116" s="119"/>
      <c r="AA116" s="39"/>
      <c r="AB116" s="1986"/>
      <c r="AC116" s="1987"/>
      <c r="AD116" s="1987"/>
      <c r="AE116" s="1987"/>
      <c r="AF116" s="1987"/>
      <c r="AG116" s="1987"/>
      <c r="AH116" s="1987"/>
      <c r="AI116" s="1987"/>
      <c r="AJ116" s="1987"/>
      <c r="AK116" s="1987"/>
      <c r="AL116" s="1987"/>
      <c r="AM116" s="1987"/>
      <c r="AN116" s="1987"/>
      <c r="AO116" s="1987"/>
      <c r="AP116" s="1987"/>
      <c r="AQ116" s="1987"/>
      <c r="AR116" s="1987"/>
      <c r="AS116" s="1987"/>
      <c r="AT116" s="1987"/>
      <c r="AU116" s="1988"/>
      <c r="AV116" s="1989" t="str">
        <f>入力シート!K229</f>
        <v>☑</v>
      </c>
      <c r="AW116" s="1990"/>
      <c r="AX116" s="2023" t="s">
        <v>586</v>
      </c>
      <c r="AY116" s="2023"/>
      <c r="AZ116" s="2023"/>
      <c r="BA116" s="2023"/>
      <c r="BB116" s="2023"/>
      <c r="BC116" s="2023"/>
      <c r="BD116" s="2023"/>
      <c r="BE116" s="2023"/>
      <c r="BF116" s="2023"/>
      <c r="BG116" s="2023"/>
      <c r="BH116" s="2023"/>
      <c r="BI116" s="2023"/>
      <c r="BJ116" s="2023"/>
      <c r="BK116" s="2023"/>
      <c r="BL116" s="2023"/>
      <c r="BM116" s="2023"/>
      <c r="BN116" s="2023"/>
      <c r="BO116" s="2023"/>
      <c r="BP116" s="2023"/>
      <c r="BQ116" s="2023"/>
      <c r="BR116" s="2023"/>
      <c r="BS116" s="2023"/>
      <c r="BT116" s="2023"/>
      <c r="BU116" s="2023"/>
      <c r="BV116" s="2023"/>
      <c r="BW116" s="110"/>
      <c r="BX116" s="110"/>
      <c r="BY116" s="110"/>
      <c r="BZ116" s="110"/>
      <c r="CA116" s="110"/>
      <c r="CB116" s="73"/>
      <c r="CC116" s="2215"/>
      <c r="CD116" s="2218"/>
      <c r="CE116" s="2082"/>
      <c r="CF116" s="2084"/>
      <c r="CG116" s="2086"/>
      <c r="CH116" s="354"/>
      <c r="CI116" s="172" t="str">
        <f>IF(入力シート!AY216=1,入力シート!AP229,IF(OR(入力シート!AY216=2,入力シート!AY216=4),入力シート!K229,IF(入力シート!AY216=3,入力シート!AF229,入力シート!AP229)))</f>
        <v>□</v>
      </c>
      <c r="CJ116" s="1878" t="s">
        <v>586</v>
      </c>
      <c r="CK116" s="1878"/>
      <c r="CL116" s="1878"/>
      <c r="CM116" s="1878"/>
      <c r="CN116" s="242"/>
      <c r="CO116" s="1869"/>
      <c r="CP116" s="1870"/>
      <c r="CQ116" s="1870"/>
      <c r="CR116" s="1870"/>
      <c r="CS116" s="1871"/>
    </row>
    <row r="117" spans="1:97" ht="14.25" customHeight="1">
      <c r="A117" s="1954"/>
      <c r="B117" s="1955"/>
      <c r="C117" s="1956"/>
      <c r="D117" s="2090"/>
      <c r="E117" s="1960"/>
      <c r="F117" s="2173"/>
      <c r="G117" s="2174"/>
      <c r="H117" s="2174"/>
      <c r="I117" s="2174"/>
      <c r="J117" s="2174"/>
      <c r="K117" s="2174"/>
      <c r="L117" s="2174"/>
      <c r="M117" s="2174"/>
      <c r="N117" s="2174"/>
      <c r="O117" s="2174"/>
      <c r="P117" s="2174"/>
      <c r="Q117" s="2175"/>
      <c r="R117" s="115"/>
      <c r="S117" s="116"/>
      <c r="T117" s="117"/>
      <c r="U117" s="118"/>
      <c r="V117" s="116"/>
      <c r="W117" s="117"/>
      <c r="X117" s="118"/>
      <c r="Y117" s="116"/>
      <c r="Z117" s="119"/>
      <c r="AA117" s="39"/>
      <c r="AB117" s="1986"/>
      <c r="AC117" s="1987"/>
      <c r="AD117" s="1987"/>
      <c r="AE117" s="1987"/>
      <c r="AF117" s="1987"/>
      <c r="AG117" s="1987"/>
      <c r="AH117" s="1987"/>
      <c r="AI117" s="1987"/>
      <c r="AJ117" s="1987"/>
      <c r="AK117" s="1987"/>
      <c r="AL117" s="1987"/>
      <c r="AM117" s="1987"/>
      <c r="AN117" s="1987"/>
      <c r="AO117" s="1987"/>
      <c r="AP117" s="1987"/>
      <c r="AQ117" s="1987"/>
      <c r="AR117" s="1987"/>
      <c r="AS117" s="1987"/>
      <c r="AT117" s="1987"/>
      <c r="AU117" s="1988"/>
      <c r="AV117" s="1989" t="str">
        <f>入力シート!K234</f>
        <v>☑</v>
      </c>
      <c r="AW117" s="1990"/>
      <c r="AX117" s="2023" t="s">
        <v>587</v>
      </c>
      <c r="AY117" s="2023"/>
      <c r="AZ117" s="2023"/>
      <c r="BA117" s="2023"/>
      <c r="BB117" s="2023"/>
      <c r="BC117" s="2023"/>
      <c r="BD117" s="2023"/>
      <c r="BE117" s="2023"/>
      <c r="BF117" s="2023"/>
      <c r="BG117" s="2023"/>
      <c r="BH117" s="2023"/>
      <c r="BI117" s="2023"/>
      <c r="BJ117" s="2023"/>
      <c r="BK117" s="2023"/>
      <c r="BL117" s="2023"/>
      <c r="BM117" s="2023"/>
      <c r="BN117" s="2023"/>
      <c r="BO117" s="2023"/>
      <c r="BP117" s="2023"/>
      <c r="BQ117" s="2023"/>
      <c r="BR117" s="2023"/>
      <c r="BS117" s="2023"/>
      <c r="BT117" s="2023"/>
      <c r="BU117" s="2023"/>
      <c r="BV117" s="2023"/>
      <c r="BW117" s="110"/>
      <c r="BX117" s="110"/>
      <c r="BY117" s="110"/>
      <c r="BZ117" s="110"/>
      <c r="CA117" s="110"/>
      <c r="CB117" s="73"/>
      <c r="CC117" s="2215"/>
      <c r="CD117" s="2218"/>
      <c r="CE117" s="2082"/>
      <c r="CF117" s="2084"/>
      <c r="CG117" s="2086"/>
      <c r="CH117" s="354"/>
      <c r="CI117" s="172" t="str">
        <f>IF(入力シート!AY216=1,入力シート!AP234,IF(OR(入力シート!AY216=2,入力シート!AY216=4),入力シート!K234,IF(入力シート!AY216=3,入力シート!AF234,入力シート!AP234)))</f>
        <v>□</v>
      </c>
      <c r="CJ117" s="1878" t="s">
        <v>588</v>
      </c>
      <c r="CK117" s="1878"/>
      <c r="CL117" s="1878"/>
      <c r="CM117" s="1878"/>
      <c r="CN117" s="243"/>
      <c r="CO117" s="1869"/>
      <c r="CP117" s="1870"/>
      <c r="CQ117" s="1870"/>
      <c r="CR117" s="1870"/>
      <c r="CS117" s="1871"/>
    </row>
    <row r="118" spans="1:97" ht="14.25" customHeight="1">
      <c r="A118" s="1954"/>
      <c r="B118" s="1955"/>
      <c r="C118" s="1956"/>
      <c r="D118" s="2090"/>
      <c r="E118" s="1960"/>
      <c r="F118" s="2173"/>
      <c r="G118" s="2174"/>
      <c r="H118" s="2174"/>
      <c r="I118" s="2174"/>
      <c r="J118" s="2174"/>
      <c r="K118" s="2174"/>
      <c r="L118" s="2174"/>
      <c r="M118" s="2174"/>
      <c r="N118" s="2174"/>
      <c r="O118" s="2174"/>
      <c r="P118" s="2174"/>
      <c r="Q118" s="2175"/>
      <c r="R118" s="1976" t="str">
        <f>IF(AA120=5,"○","")</f>
        <v>○</v>
      </c>
      <c r="S118" s="1977"/>
      <c r="T118" s="1978"/>
      <c r="U118" s="1979" t="str">
        <f>IF(AA120=3,"○","")</f>
        <v/>
      </c>
      <c r="V118" s="1977"/>
      <c r="W118" s="1978"/>
      <c r="X118" s="1979" t="str">
        <f>IF(AA120=0,"○","")</f>
        <v/>
      </c>
      <c r="Y118" s="1977"/>
      <c r="Z118" s="1980"/>
      <c r="AA118" s="39"/>
      <c r="AB118" s="1986"/>
      <c r="AC118" s="1987"/>
      <c r="AD118" s="1987"/>
      <c r="AE118" s="1987"/>
      <c r="AF118" s="1987"/>
      <c r="AG118" s="1987"/>
      <c r="AH118" s="1987"/>
      <c r="AI118" s="1987"/>
      <c r="AJ118" s="1987"/>
      <c r="AK118" s="1987"/>
      <c r="AL118" s="1987"/>
      <c r="AM118" s="1987"/>
      <c r="AN118" s="1987"/>
      <c r="AO118" s="1987"/>
      <c r="AP118" s="1987"/>
      <c r="AQ118" s="1987"/>
      <c r="AR118" s="1987"/>
      <c r="AS118" s="1987"/>
      <c r="AT118" s="1987"/>
      <c r="AU118" s="1988"/>
      <c r="AV118" s="1989" t="str">
        <f>入力シート!K258</f>
        <v>☑</v>
      </c>
      <c r="AW118" s="1990"/>
      <c r="AX118" s="2023" t="s">
        <v>589</v>
      </c>
      <c r="AY118" s="2023"/>
      <c r="AZ118" s="2023"/>
      <c r="BA118" s="2023"/>
      <c r="BB118" s="2023"/>
      <c r="BC118" s="2023"/>
      <c r="BD118" s="2023"/>
      <c r="BE118" s="2023"/>
      <c r="BF118" s="2023"/>
      <c r="BG118" s="2023"/>
      <c r="BH118" s="2023"/>
      <c r="BI118" s="2023"/>
      <c r="BJ118" s="2023"/>
      <c r="BK118" s="2023"/>
      <c r="BL118" s="2023"/>
      <c r="BM118" s="2023"/>
      <c r="BN118" s="2023"/>
      <c r="BO118" s="2023"/>
      <c r="BP118" s="2023"/>
      <c r="BQ118" s="2023"/>
      <c r="BR118" s="2023"/>
      <c r="BS118" s="2023"/>
      <c r="BT118" s="2023"/>
      <c r="BU118" s="2023"/>
      <c r="BV118" s="2023"/>
      <c r="BW118" s="110"/>
      <c r="BX118" s="110"/>
      <c r="BY118" s="110"/>
      <c r="BZ118" s="110"/>
      <c r="CA118" s="110"/>
      <c r="CB118" s="73"/>
      <c r="CC118" s="2215"/>
      <c r="CD118" s="2218"/>
      <c r="CE118" s="2082"/>
      <c r="CF118" s="2084"/>
      <c r="CG118" s="2086"/>
      <c r="CH118" s="354"/>
      <c r="CI118" s="172" t="str">
        <f>IF(入力シート!AY216=1,入力シート!AP258,IF(OR(入力シート!AY216=2,入力シート!AY216=4),入力シート!K258,IF(入力シート!AY216=3,入力シート!AF258,入力シート!AP258)))</f>
        <v>□</v>
      </c>
      <c r="CJ118" s="1878" t="s">
        <v>590</v>
      </c>
      <c r="CK118" s="1878"/>
      <c r="CL118" s="1878"/>
      <c r="CM118" s="1878"/>
      <c r="CN118" s="243"/>
      <c r="CO118" s="1869"/>
      <c r="CP118" s="1870"/>
      <c r="CQ118" s="1870"/>
      <c r="CR118" s="1870"/>
      <c r="CS118" s="1871"/>
    </row>
    <row r="119" spans="1:97" ht="14.25" customHeight="1">
      <c r="A119" s="1954"/>
      <c r="B119" s="1955"/>
      <c r="C119" s="1956"/>
      <c r="D119" s="2090"/>
      <c r="E119" s="1960"/>
      <c r="F119" s="2173"/>
      <c r="G119" s="2174"/>
      <c r="H119" s="2174"/>
      <c r="I119" s="2174"/>
      <c r="J119" s="2174"/>
      <c r="K119" s="2174"/>
      <c r="L119" s="2174"/>
      <c r="M119" s="2174"/>
      <c r="N119" s="2174"/>
      <c r="O119" s="2174"/>
      <c r="P119" s="2174"/>
      <c r="Q119" s="2175"/>
      <c r="R119" s="1976"/>
      <c r="S119" s="1977"/>
      <c r="T119" s="1978"/>
      <c r="U119" s="1979"/>
      <c r="V119" s="1977"/>
      <c r="W119" s="1978"/>
      <c r="X119" s="1979"/>
      <c r="Y119" s="1977"/>
      <c r="Z119" s="1980"/>
      <c r="AA119" s="39"/>
      <c r="AB119" s="1986"/>
      <c r="AC119" s="1987"/>
      <c r="AD119" s="1987"/>
      <c r="AE119" s="1987"/>
      <c r="AF119" s="1987"/>
      <c r="AG119" s="1987"/>
      <c r="AH119" s="1987"/>
      <c r="AI119" s="1987"/>
      <c r="AJ119" s="1987"/>
      <c r="AK119" s="1987"/>
      <c r="AL119" s="1987"/>
      <c r="AM119" s="1987"/>
      <c r="AN119" s="1987"/>
      <c r="AO119" s="1987"/>
      <c r="AP119" s="1987"/>
      <c r="AQ119" s="1987"/>
      <c r="AR119" s="1987"/>
      <c r="AS119" s="1987"/>
      <c r="AT119" s="1987"/>
      <c r="AU119" s="1988"/>
      <c r="AV119" s="2102"/>
      <c r="AW119" s="2103"/>
      <c r="AX119" s="2103"/>
      <c r="AY119" s="2103"/>
      <c r="AZ119" s="2103"/>
      <c r="BA119" s="2103"/>
      <c r="BB119" s="2103"/>
      <c r="BC119" s="2103"/>
      <c r="BD119" s="2103"/>
      <c r="BE119" s="2103"/>
      <c r="BF119" s="2103"/>
      <c r="BG119" s="2103"/>
      <c r="BH119" s="2103"/>
      <c r="BI119" s="2103"/>
      <c r="BJ119" s="2103"/>
      <c r="BK119" s="2103"/>
      <c r="BL119" s="2103"/>
      <c r="BM119" s="2103"/>
      <c r="BN119" s="2103"/>
      <c r="BO119" s="2103"/>
      <c r="BP119" s="2103"/>
      <c r="BQ119" s="2103"/>
      <c r="BR119" s="2103"/>
      <c r="BS119" s="2103"/>
      <c r="BT119" s="2103"/>
      <c r="BU119" s="2103"/>
      <c r="BV119" s="2103"/>
      <c r="BW119" s="2103"/>
      <c r="BX119" s="2103"/>
      <c r="BY119" s="2103"/>
      <c r="BZ119" s="2103"/>
      <c r="CA119" s="2103"/>
      <c r="CB119" s="73"/>
      <c r="CC119" s="2215"/>
      <c r="CD119" s="2218"/>
      <c r="CE119" s="2082"/>
      <c r="CF119" s="2084"/>
      <c r="CG119" s="2086"/>
      <c r="CH119" s="354" t="str">
        <f>入力シート!BB217</f>
        <v>-</v>
      </c>
      <c r="CI119" s="236"/>
      <c r="CJ119" s="139"/>
      <c r="CK119" s="139"/>
      <c r="CL119" s="139"/>
      <c r="CM119" s="139"/>
      <c r="CN119" s="243"/>
      <c r="CO119" s="1869"/>
      <c r="CP119" s="1870"/>
      <c r="CQ119" s="1870"/>
      <c r="CR119" s="1870"/>
      <c r="CS119" s="1871"/>
    </row>
    <row r="120" spans="1:97" ht="14.25" customHeight="1">
      <c r="A120" s="1954"/>
      <c r="B120" s="1955"/>
      <c r="C120" s="1956"/>
      <c r="D120" s="2090"/>
      <c r="E120" s="1960"/>
      <c r="F120" s="2173"/>
      <c r="G120" s="2174"/>
      <c r="H120" s="2174"/>
      <c r="I120" s="2174"/>
      <c r="J120" s="2174"/>
      <c r="K120" s="2174"/>
      <c r="L120" s="2174"/>
      <c r="M120" s="2174"/>
      <c r="N120" s="2174"/>
      <c r="O120" s="2174"/>
      <c r="P120" s="2174"/>
      <c r="Q120" s="2175"/>
      <c r="R120" s="1981">
        <v>5</v>
      </c>
      <c r="S120" s="1982"/>
      <c r="T120" s="1983"/>
      <c r="U120" s="1984">
        <v>3</v>
      </c>
      <c r="V120" s="1982"/>
      <c r="W120" s="1983"/>
      <c r="X120" s="1984">
        <v>0</v>
      </c>
      <c r="Y120" s="1982"/>
      <c r="Z120" s="1985"/>
      <c r="AA120" s="39">
        <f>入力シート!AZ217</f>
        <v>5</v>
      </c>
      <c r="AB120" s="1986"/>
      <c r="AC120" s="1987"/>
      <c r="AD120" s="1987"/>
      <c r="AE120" s="1987"/>
      <c r="AF120" s="1987"/>
      <c r="AG120" s="1987"/>
      <c r="AH120" s="1987"/>
      <c r="AI120" s="1987"/>
      <c r="AJ120" s="1987"/>
      <c r="AK120" s="1987"/>
      <c r="AL120" s="1987"/>
      <c r="AM120" s="1987"/>
      <c r="AN120" s="1987"/>
      <c r="AO120" s="1987"/>
      <c r="AP120" s="1987"/>
      <c r="AQ120" s="1987"/>
      <c r="AR120" s="1987"/>
      <c r="AS120" s="1987"/>
      <c r="AT120" s="1987"/>
      <c r="AU120" s="1988"/>
      <c r="AV120" s="2143"/>
      <c r="AW120" s="2023"/>
      <c r="AX120" s="2023"/>
      <c r="AY120" s="2023"/>
      <c r="AZ120" s="2023"/>
      <c r="BA120" s="2023"/>
      <c r="BB120" s="2023"/>
      <c r="BC120" s="2023"/>
      <c r="BD120" s="2023"/>
      <c r="BE120" s="2023"/>
      <c r="BF120" s="2023"/>
      <c r="BG120" s="2023"/>
      <c r="BH120" s="2023"/>
      <c r="BI120" s="2023"/>
      <c r="BJ120" s="2023"/>
      <c r="BK120" s="2023"/>
      <c r="BL120" s="2023"/>
      <c r="BM120" s="2023"/>
      <c r="BN120" s="2023"/>
      <c r="BO120" s="2023"/>
      <c r="BP120" s="2023"/>
      <c r="BQ120" s="2023"/>
      <c r="BR120" s="2023"/>
      <c r="BS120" s="2023"/>
      <c r="BT120" s="2023"/>
      <c r="BU120" s="2023"/>
      <c r="BV120" s="2023"/>
      <c r="BW120" s="2023"/>
      <c r="BX120" s="2023"/>
      <c r="BY120" s="2023"/>
      <c r="BZ120" s="2023"/>
      <c r="CA120" s="2023"/>
      <c r="CB120" s="2144"/>
      <c r="CC120" s="2215"/>
      <c r="CD120" s="2218"/>
      <c r="CE120" s="2082"/>
      <c r="CF120" s="2084"/>
      <c r="CG120" s="2086"/>
      <c r="CH120" s="354"/>
      <c r="CI120" s="236"/>
      <c r="CJ120" s="139"/>
      <c r="CK120" s="139"/>
      <c r="CL120" s="139"/>
      <c r="CM120" s="139"/>
      <c r="CN120" s="243"/>
      <c r="CO120" s="1869"/>
      <c r="CP120" s="1870"/>
      <c r="CQ120" s="1870"/>
      <c r="CR120" s="1870"/>
      <c r="CS120" s="1871"/>
    </row>
    <row r="121" spans="1:97" ht="14.25" customHeight="1">
      <c r="A121" s="1954"/>
      <c r="B121" s="1955"/>
      <c r="C121" s="1956"/>
      <c r="D121" s="2090"/>
      <c r="E121" s="1960"/>
      <c r="F121" s="2173"/>
      <c r="G121" s="2174"/>
      <c r="H121" s="2174"/>
      <c r="I121" s="2174"/>
      <c r="J121" s="2174"/>
      <c r="K121" s="2174"/>
      <c r="L121" s="2174"/>
      <c r="M121" s="2174"/>
      <c r="N121" s="2174"/>
      <c r="O121" s="2174"/>
      <c r="P121" s="2174"/>
      <c r="Q121" s="2175"/>
      <c r="R121" s="1981"/>
      <c r="S121" s="1982"/>
      <c r="T121" s="1983"/>
      <c r="U121" s="1984"/>
      <c r="V121" s="1982"/>
      <c r="W121" s="1983"/>
      <c r="X121" s="1984"/>
      <c r="Y121" s="1982"/>
      <c r="Z121" s="1985"/>
      <c r="AA121" s="39"/>
      <c r="AB121" s="1986"/>
      <c r="AC121" s="1987"/>
      <c r="AD121" s="1987"/>
      <c r="AE121" s="1987"/>
      <c r="AF121" s="1987"/>
      <c r="AG121" s="1987"/>
      <c r="AH121" s="1987"/>
      <c r="AI121" s="1987"/>
      <c r="AJ121" s="1987"/>
      <c r="AK121" s="1987"/>
      <c r="AL121" s="1987"/>
      <c r="AM121" s="1987"/>
      <c r="AN121" s="1987"/>
      <c r="AO121" s="1987"/>
      <c r="AP121" s="1987"/>
      <c r="AQ121" s="1987"/>
      <c r="AR121" s="1987"/>
      <c r="AS121" s="1987"/>
      <c r="AT121" s="1987"/>
      <c r="AU121" s="1988"/>
      <c r="AV121" s="2143"/>
      <c r="AW121" s="2023"/>
      <c r="AX121" s="2023"/>
      <c r="AY121" s="2023"/>
      <c r="AZ121" s="2023"/>
      <c r="BA121" s="2023"/>
      <c r="BB121" s="2023"/>
      <c r="BC121" s="2023"/>
      <c r="BD121" s="2023"/>
      <c r="BE121" s="2023"/>
      <c r="BF121" s="2023"/>
      <c r="BG121" s="2023"/>
      <c r="BH121" s="2023"/>
      <c r="BI121" s="2023"/>
      <c r="BJ121" s="2023"/>
      <c r="BK121" s="2023"/>
      <c r="BL121" s="2023"/>
      <c r="BM121" s="2023"/>
      <c r="BN121" s="2023"/>
      <c r="BO121" s="2023"/>
      <c r="BP121" s="2023"/>
      <c r="BQ121" s="2023"/>
      <c r="BR121" s="2023"/>
      <c r="BS121" s="2023"/>
      <c r="BT121" s="2023"/>
      <c r="BU121" s="2023"/>
      <c r="BV121" s="2023"/>
      <c r="BW121" s="2023"/>
      <c r="BX121" s="2023"/>
      <c r="BY121" s="2023"/>
      <c r="BZ121" s="2023"/>
      <c r="CA121" s="2023"/>
      <c r="CB121" s="2144"/>
      <c r="CC121" s="2215"/>
      <c r="CD121" s="2218"/>
      <c r="CE121" s="2082"/>
      <c r="CF121" s="2084"/>
      <c r="CG121" s="2086"/>
      <c r="CH121" s="354"/>
      <c r="CI121" s="142"/>
      <c r="CJ121" s="135"/>
      <c r="CK121" s="135"/>
      <c r="CL121" s="150"/>
      <c r="CM121" s="244"/>
      <c r="CN121" s="243"/>
      <c r="CO121" s="1869"/>
      <c r="CP121" s="1870"/>
      <c r="CQ121" s="1870"/>
      <c r="CR121" s="1870"/>
      <c r="CS121" s="1871"/>
    </row>
    <row r="122" spans="1:97" ht="14.25" customHeight="1">
      <c r="A122" s="1954"/>
      <c r="B122" s="1955"/>
      <c r="C122" s="1956"/>
      <c r="D122" s="2090"/>
      <c r="E122" s="1960"/>
      <c r="F122" s="2173"/>
      <c r="G122" s="2174"/>
      <c r="H122" s="2174"/>
      <c r="I122" s="2174"/>
      <c r="J122" s="2174"/>
      <c r="K122" s="2174"/>
      <c r="L122" s="2174"/>
      <c r="M122" s="2174"/>
      <c r="N122" s="2174"/>
      <c r="O122" s="2174"/>
      <c r="P122" s="2174"/>
      <c r="Q122" s="2175"/>
      <c r="R122" s="64"/>
      <c r="S122" s="40"/>
      <c r="T122" s="65"/>
      <c r="U122" s="66"/>
      <c r="V122" s="40"/>
      <c r="W122" s="65"/>
      <c r="X122" s="66"/>
      <c r="Y122" s="40"/>
      <c r="Z122" s="67"/>
      <c r="AA122" s="39"/>
      <c r="AB122" s="77"/>
      <c r="AC122" s="78"/>
      <c r="AD122" s="78"/>
      <c r="AE122" s="78"/>
      <c r="AF122" s="78"/>
      <c r="AG122" s="78"/>
      <c r="AH122" s="78"/>
      <c r="AI122" s="78"/>
      <c r="AJ122" s="78"/>
      <c r="AK122" s="78"/>
      <c r="AL122" s="78"/>
      <c r="AM122" s="78"/>
      <c r="AN122" s="78"/>
      <c r="AO122" s="78"/>
      <c r="AP122" s="78"/>
      <c r="AQ122" s="78"/>
      <c r="AR122" s="78"/>
      <c r="AS122" s="78"/>
      <c r="AT122" s="78"/>
      <c r="AU122" s="79"/>
      <c r="AV122" s="2143"/>
      <c r="AW122" s="2023"/>
      <c r="AX122" s="2023"/>
      <c r="AY122" s="2023"/>
      <c r="AZ122" s="2023"/>
      <c r="BA122" s="2023"/>
      <c r="BB122" s="2023"/>
      <c r="BC122" s="2023"/>
      <c r="BD122" s="2023"/>
      <c r="BE122" s="2023"/>
      <c r="BF122" s="2023"/>
      <c r="BG122" s="2023"/>
      <c r="BH122" s="2023"/>
      <c r="BI122" s="2023"/>
      <c r="BJ122" s="2023"/>
      <c r="BK122" s="2023"/>
      <c r="BL122" s="2023"/>
      <c r="BM122" s="2023"/>
      <c r="BN122" s="2023"/>
      <c r="BO122" s="2023"/>
      <c r="BP122" s="2023"/>
      <c r="BQ122" s="2023"/>
      <c r="BR122" s="2023"/>
      <c r="BS122" s="2023"/>
      <c r="BT122" s="2023"/>
      <c r="BU122" s="2023"/>
      <c r="BV122" s="2023"/>
      <c r="BW122" s="2023"/>
      <c r="BX122" s="2023"/>
      <c r="BY122" s="2023"/>
      <c r="BZ122" s="2023"/>
      <c r="CA122" s="2023"/>
      <c r="CB122" s="2144"/>
      <c r="CC122" s="2215"/>
      <c r="CD122" s="2218"/>
      <c r="CE122" s="2082"/>
      <c r="CF122" s="2084"/>
      <c r="CG122" s="2086"/>
      <c r="CH122" s="354"/>
      <c r="CI122" s="142"/>
      <c r="CJ122" s="135"/>
      <c r="CK122" s="2166">
        <f>COUNTIF(CI114:CI118,"☑")</f>
        <v>0</v>
      </c>
      <c r="CL122" s="2168" t="s">
        <v>541</v>
      </c>
      <c r="CM122" s="2231" t="str">
        <f>入力シート!BB217</f>
        <v>-</v>
      </c>
      <c r="CN122" s="2233" t="s">
        <v>25</v>
      </c>
      <c r="CO122" s="1869"/>
      <c r="CP122" s="1870"/>
      <c r="CQ122" s="1870"/>
      <c r="CR122" s="1870"/>
      <c r="CS122" s="1871"/>
    </row>
    <row r="123" spans="1:97" ht="14.25" customHeight="1">
      <c r="A123" s="1954"/>
      <c r="B123" s="1955"/>
      <c r="C123" s="1956"/>
      <c r="D123" s="2090"/>
      <c r="E123" s="1960"/>
      <c r="F123" s="2173"/>
      <c r="G123" s="2174"/>
      <c r="H123" s="2174"/>
      <c r="I123" s="2174"/>
      <c r="J123" s="2174"/>
      <c r="K123" s="2174"/>
      <c r="L123" s="2174"/>
      <c r="M123" s="2174"/>
      <c r="N123" s="2174"/>
      <c r="O123" s="2174"/>
      <c r="P123" s="2174"/>
      <c r="Q123" s="2175"/>
      <c r="R123" s="64"/>
      <c r="S123" s="40"/>
      <c r="T123" s="65"/>
      <c r="U123" s="66"/>
      <c r="V123" s="40"/>
      <c r="W123" s="65"/>
      <c r="X123" s="66"/>
      <c r="Y123" s="40"/>
      <c r="Z123" s="67"/>
      <c r="AA123" s="39"/>
      <c r="AB123" s="77"/>
      <c r="AC123" s="78"/>
      <c r="AD123" s="78"/>
      <c r="AE123" s="78"/>
      <c r="AF123" s="78"/>
      <c r="AG123" s="78"/>
      <c r="AH123" s="78"/>
      <c r="AI123" s="78"/>
      <c r="AJ123" s="78"/>
      <c r="AK123" s="78"/>
      <c r="AL123" s="78"/>
      <c r="AM123" s="78"/>
      <c r="AN123" s="78"/>
      <c r="AO123" s="78"/>
      <c r="AP123" s="78"/>
      <c r="AQ123" s="78"/>
      <c r="AR123" s="78"/>
      <c r="AS123" s="78"/>
      <c r="AT123" s="78"/>
      <c r="AU123" s="79"/>
      <c r="AV123" s="2143"/>
      <c r="AW123" s="2023"/>
      <c r="AX123" s="2023"/>
      <c r="AY123" s="2023"/>
      <c r="AZ123" s="2023"/>
      <c r="BA123" s="2023"/>
      <c r="BB123" s="2023"/>
      <c r="BC123" s="2023"/>
      <c r="BD123" s="2023"/>
      <c r="BE123" s="2023"/>
      <c r="BF123" s="2023"/>
      <c r="BG123" s="2023"/>
      <c r="BH123" s="2023"/>
      <c r="BI123" s="2023"/>
      <c r="BJ123" s="2023"/>
      <c r="BK123" s="2023"/>
      <c r="BL123" s="2023"/>
      <c r="BM123" s="2023"/>
      <c r="BN123" s="2023"/>
      <c r="BO123" s="2023"/>
      <c r="BP123" s="2023"/>
      <c r="BQ123" s="2023"/>
      <c r="BR123" s="2023"/>
      <c r="BS123" s="2023"/>
      <c r="BT123" s="2023"/>
      <c r="BU123" s="2023"/>
      <c r="BV123" s="2023"/>
      <c r="BW123" s="2023"/>
      <c r="BX123" s="2023"/>
      <c r="BY123" s="2023"/>
      <c r="BZ123" s="2023"/>
      <c r="CA123" s="2023"/>
      <c r="CB123" s="2144"/>
      <c r="CC123" s="2215"/>
      <c r="CD123" s="2218"/>
      <c r="CE123" s="2082"/>
      <c r="CF123" s="2084"/>
      <c r="CG123" s="2086"/>
      <c r="CH123" s="354"/>
      <c r="CI123" s="142"/>
      <c r="CJ123" s="135"/>
      <c r="CK123" s="2167"/>
      <c r="CL123" s="2169"/>
      <c r="CM123" s="2232"/>
      <c r="CN123" s="2234"/>
      <c r="CO123" s="1869"/>
      <c r="CP123" s="1870"/>
      <c r="CQ123" s="1870"/>
      <c r="CR123" s="1870"/>
      <c r="CS123" s="1871"/>
    </row>
    <row r="124" spans="1:97" ht="14.25" customHeight="1">
      <c r="A124" s="1954"/>
      <c r="B124" s="1955"/>
      <c r="C124" s="1956"/>
      <c r="D124" s="2090"/>
      <c r="E124" s="1960"/>
      <c r="F124" s="2173"/>
      <c r="G124" s="2174"/>
      <c r="H124" s="2174"/>
      <c r="I124" s="2174"/>
      <c r="J124" s="2174"/>
      <c r="K124" s="2174"/>
      <c r="L124" s="2174"/>
      <c r="M124" s="2174"/>
      <c r="N124" s="2174"/>
      <c r="O124" s="2174"/>
      <c r="P124" s="2174"/>
      <c r="Q124" s="2175"/>
      <c r="R124" s="64"/>
      <c r="S124" s="40"/>
      <c r="T124" s="65"/>
      <c r="U124" s="66"/>
      <c r="V124" s="40"/>
      <c r="W124" s="65"/>
      <c r="X124" s="66"/>
      <c r="Y124" s="40"/>
      <c r="Z124" s="67"/>
      <c r="AA124" s="39"/>
      <c r="AB124" s="77"/>
      <c r="AC124" s="78"/>
      <c r="AD124" s="78"/>
      <c r="AE124" s="78"/>
      <c r="AF124" s="78"/>
      <c r="AG124" s="78"/>
      <c r="AH124" s="78"/>
      <c r="AI124" s="78"/>
      <c r="AJ124" s="78"/>
      <c r="AK124" s="78"/>
      <c r="AL124" s="78"/>
      <c r="AM124" s="78"/>
      <c r="AN124" s="78"/>
      <c r="AO124" s="78"/>
      <c r="AP124" s="78"/>
      <c r="AQ124" s="78"/>
      <c r="AR124" s="78"/>
      <c r="AS124" s="78"/>
      <c r="AT124" s="78"/>
      <c r="AU124" s="79"/>
      <c r="AV124" s="2143"/>
      <c r="AW124" s="2023"/>
      <c r="AX124" s="2023"/>
      <c r="AY124" s="2023"/>
      <c r="AZ124" s="2023"/>
      <c r="BA124" s="2023"/>
      <c r="BB124" s="2023"/>
      <c r="BC124" s="2023"/>
      <c r="BD124" s="2023"/>
      <c r="BE124" s="2023"/>
      <c r="BF124" s="2023"/>
      <c r="BG124" s="2023"/>
      <c r="BH124" s="2023"/>
      <c r="BI124" s="2023"/>
      <c r="BJ124" s="2023"/>
      <c r="BK124" s="2023"/>
      <c r="BL124" s="2023"/>
      <c r="BM124" s="2023"/>
      <c r="BN124" s="2023"/>
      <c r="BO124" s="2023"/>
      <c r="BP124" s="2023"/>
      <c r="BQ124" s="2023"/>
      <c r="BR124" s="2023"/>
      <c r="BS124" s="2023"/>
      <c r="BT124" s="2023"/>
      <c r="BU124" s="2023"/>
      <c r="BV124" s="2023"/>
      <c r="BW124" s="2023"/>
      <c r="BX124" s="2023"/>
      <c r="BY124" s="2023"/>
      <c r="BZ124" s="2023"/>
      <c r="CA124" s="2023"/>
      <c r="CB124" s="2144"/>
      <c r="CC124" s="2215"/>
      <c r="CD124" s="2218"/>
      <c r="CE124" s="2082"/>
      <c r="CF124" s="2084"/>
      <c r="CG124" s="2086"/>
      <c r="CH124" s="354"/>
      <c r="CI124" s="142"/>
      <c r="CJ124" s="135"/>
      <c r="CK124" s="2167"/>
      <c r="CL124" s="2169"/>
      <c r="CM124" s="2232"/>
      <c r="CN124" s="2234"/>
      <c r="CO124" s="1869"/>
      <c r="CP124" s="1870"/>
      <c r="CQ124" s="1870"/>
      <c r="CR124" s="1870"/>
      <c r="CS124" s="1871"/>
    </row>
    <row r="125" spans="1:97" ht="14.25" customHeight="1">
      <c r="A125" s="1954"/>
      <c r="B125" s="1955"/>
      <c r="C125" s="1956"/>
      <c r="D125" s="2097"/>
      <c r="E125" s="1962"/>
      <c r="F125" s="2211"/>
      <c r="G125" s="2212"/>
      <c r="H125" s="2212"/>
      <c r="I125" s="2212"/>
      <c r="J125" s="2212"/>
      <c r="K125" s="2212"/>
      <c r="L125" s="2212"/>
      <c r="M125" s="2212"/>
      <c r="N125" s="2212"/>
      <c r="O125" s="2212"/>
      <c r="P125" s="2212"/>
      <c r="Q125" s="2213"/>
      <c r="R125" s="93"/>
      <c r="S125" s="94"/>
      <c r="T125" s="95"/>
      <c r="U125" s="96"/>
      <c r="V125" s="94"/>
      <c r="W125" s="95"/>
      <c r="X125" s="96"/>
      <c r="Y125" s="94"/>
      <c r="Z125" s="97"/>
      <c r="AA125" s="98"/>
      <c r="AB125" s="245"/>
      <c r="AC125" s="246"/>
      <c r="AD125" s="246"/>
      <c r="AE125" s="246"/>
      <c r="AF125" s="246"/>
      <c r="AG125" s="246"/>
      <c r="AH125" s="246"/>
      <c r="AI125" s="246"/>
      <c r="AJ125" s="246"/>
      <c r="AK125" s="246"/>
      <c r="AL125" s="246"/>
      <c r="AM125" s="246"/>
      <c r="AN125" s="246"/>
      <c r="AO125" s="246"/>
      <c r="AP125" s="246"/>
      <c r="AQ125" s="246"/>
      <c r="AR125" s="246"/>
      <c r="AS125" s="246"/>
      <c r="AT125" s="246"/>
      <c r="AU125" s="247"/>
      <c r="AV125" s="2235"/>
      <c r="AW125" s="2188"/>
      <c r="AX125" s="2188"/>
      <c r="AY125" s="2188"/>
      <c r="AZ125" s="2188"/>
      <c r="BA125" s="2188"/>
      <c r="BB125" s="2188"/>
      <c r="BC125" s="2188"/>
      <c r="BD125" s="2188"/>
      <c r="BE125" s="2188"/>
      <c r="BF125" s="2188"/>
      <c r="BG125" s="2188"/>
      <c r="BH125" s="2188"/>
      <c r="BI125" s="2188"/>
      <c r="BJ125" s="2188"/>
      <c r="BK125" s="2188"/>
      <c r="BL125" s="2188"/>
      <c r="BM125" s="2188"/>
      <c r="BN125" s="2188"/>
      <c r="BO125" s="2188"/>
      <c r="BP125" s="2188"/>
      <c r="BQ125" s="2188"/>
      <c r="BR125" s="2188"/>
      <c r="BS125" s="2188"/>
      <c r="BT125" s="2188"/>
      <c r="BU125" s="2188"/>
      <c r="BV125" s="2188"/>
      <c r="BW125" s="2188"/>
      <c r="BX125" s="2188"/>
      <c r="BY125" s="2188"/>
      <c r="BZ125" s="2188"/>
      <c r="CA125" s="2188"/>
      <c r="CB125" s="2236"/>
      <c r="CC125" s="2216"/>
      <c r="CD125" s="2219"/>
      <c r="CE125" s="2136"/>
      <c r="CF125" s="2137"/>
      <c r="CG125" s="2139"/>
      <c r="CH125" s="357"/>
      <c r="CI125" s="146"/>
      <c r="CJ125" s="147"/>
      <c r="CK125" s="216"/>
      <c r="CL125" s="147"/>
      <c r="CM125" s="147"/>
      <c r="CN125" s="180"/>
      <c r="CO125" s="1872"/>
      <c r="CP125" s="1873"/>
      <c r="CQ125" s="1873"/>
      <c r="CR125" s="1873"/>
      <c r="CS125" s="1874"/>
    </row>
    <row r="126" spans="1:97" ht="14.25" customHeight="1">
      <c r="A126" s="1954"/>
      <c r="B126" s="1955"/>
      <c r="C126" s="1956"/>
      <c r="D126" s="202"/>
      <c r="E126" s="248"/>
      <c r="F126" s="197"/>
      <c r="G126" s="198"/>
      <c r="H126" s="198"/>
      <c r="I126" s="198"/>
      <c r="J126" s="198"/>
      <c r="K126" s="198"/>
      <c r="L126" s="198"/>
      <c r="M126" s="198"/>
      <c r="N126" s="198"/>
      <c r="O126" s="198"/>
      <c r="P126" s="198"/>
      <c r="Q126" s="198"/>
      <c r="R126" s="64"/>
      <c r="S126" s="40"/>
      <c r="T126" s="65"/>
      <c r="U126" s="66"/>
      <c r="V126" s="40"/>
      <c r="W126" s="65"/>
      <c r="X126" s="66"/>
      <c r="Y126" s="40"/>
      <c r="Z126" s="67"/>
      <c r="AA126" s="39"/>
      <c r="AB126" s="237"/>
      <c r="AC126" s="238"/>
      <c r="AD126" s="238"/>
      <c r="AE126" s="238"/>
      <c r="AF126" s="238"/>
      <c r="AG126" s="238"/>
      <c r="AH126" s="238"/>
      <c r="AI126" s="238"/>
      <c r="AJ126" s="238"/>
      <c r="AK126" s="238"/>
      <c r="AL126" s="238"/>
      <c r="AM126" s="238"/>
      <c r="AN126" s="238"/>
      <c r="AO126" s="238"/>
      <c r="AP126" s="238"/>
      <c r="AQ126" s="238"/>
      <c r="AR126" s="238"/>
      <c r="AS126" s="238"/>
      <c r="AT126" s="238"/>
      <c r="AU126" s="239"/>
      <c r="AV126" s="249"/>
      <c r="AW126" s="207"/>
      <c r="AX126" s="207"/>
      <c r="AY126" s="207"/>
      <c r="AZ126" s="207"/>
      <c r="BA126" s="207"/>
      <c r="BB126" s="207"/>
      <c r="BC126" s="207"/>
      <c r="BD126" s="207"/>
      <c r="BE126" s="207"/>
      <c r="BF126" s="207"/>
      <c r="BG126" s="207"/>
      <c r="BH126" s="207"/>
      <c r="BI126" s="207"/>
      <c r="BJ126" s="207"/>
      <c r="BK126" s="207"/>
      <c r="BL126" s="207"/>
      <c r="BM126" s="207"/>
      <c r="BN126" s="207"/>
      <c r="BO126" s="207"/>
      <c r="BP126" s="207"/>
      <c r="BQ126" s="207"/>
      <c r="BR126" s="207"/>
      <c r="BS126" s="207"/>
      <c r="BT126" s="207"/>
      <c r="BU126" s="207"/>
      <c r="BV126" s="207"/>
      <c r="BW126" s="207"/>
      <c r="BX126" s="207"/>
      <c r="BY126" s="207"/>
      <c r="BZ126" s="207"/>
      <c r="CA126" s="207"/>
      <c r="CB126" s="208"/>
      <c r="CC126" s="2214">
        <f>入力シート!AZ247</f>
        <v>5</v>
      </c>
      <c r="CD126" s="2217" t="str">
        <f>IF(入力シート!AZ247=入力シート!BB247,"➡",IF(入力シート!BB247&gt;入力シート!AZ247,"⇧","⇩"))</f>
        <v>⇧</v>
      </c>
      <c r="CE126" s="2081">
        <v>5</v>
      </c>
      <c r="CF126" s="2083">
        <v>3</v>
      </c>
      <c r="CG126" s="2085">
        <v>0</v>
      </c>
      <c r="CH126" s="353"/>
      <c r="CI126" s="134"/>
      <c r="CJ126" s="173"/>
      <c r="CK126" s="173"/>
      <c r="CL126" s="173"/>
      <c r="CM126" s="173"/>
      <c r="CN126" s="149"/>
      <c r="CO126" s="2158" t="str">
        <f>IF(入力シート!BC247="","",入力シート!BC247)</f>
        <v/>
      </c>
      <c r="CP126" s="2159"/>
      <c r="CQ126" s="2159"/>
      <c r="CR126" s="2159"/>
      <c r="CS126" s="2160"/>
    </row>
    <row r="127" spans="1:97" ht="14.25" customHeight="1">
      <c r="A127" s="1954"/>
      <c r="B127" s="1955"/>
      <c r="C127" s="1956"/>
      <c r="D127" s="2090" t="s">
        <v>16</v>
      </c>
      <c r="E127" s="1960"/>
      <c r="F127" s="2092" t="s">
        <v>591</v>
      </c>
      <c r="G127" s="1965"/>
      <c r="H127" s="1965"/>
      <c r="I127" s="1965"/>
      <c r="J127" s="1965"/>
      <c r="K127" s="1965"/>
      <c r="L127" s="1965"/>
      <c r="M127" s="1965"/>
      <c r="N127" s="1965"/>
      <c r="O127" s="1965"/>
      <c r="P127" s="1965"/>
      <c r="Q127" s="1966"/>
      <c r="R127" s="64"/>
      <c r="S127" s="40"/>
      <c r="T127" s="65"/>
      <c r="U127" s="66"/>
      <c r="V127" s="40"/>
      <c r="W127" s="65"/>
      <c r="X127" s="66"/>
      <c r="Y127" s="40"/>
      <c r="Z127" s="67"/>
      <c r="AA127" s="185"/>
      <c r="AB127" s="250"/>
      <c r="AC127" s="251"/>
      <c r="AD127" s="251"/>
      <c r="AE127" s="251"/>
      <c r="AF127" s="251"/>
      <c r="AG127" s="251"/>
      <c r="AH127" s="251"/>
      <c r="AI127" s="251"/>
      <c r="AJ127" s="251"/>
      <c r="AK127" s="251"/>
      <c r="AL127" s="251"/>
      <c r="AM127" s="251"/>
      <c r="AN127" s="251"/>
      <c r="AO127" s="251"/>
      <c r="AP127" s="251"/>
      <c r="AQ127" s="251"/>
      <c r="AR127" s="251"/>
      <c r="AS127" s="251"/>
      <c r="AT127" s="251"/>
      <c r="AU127" s="252"/>
      <c r="AV127" s="1989" t="str">
        <f>入力シート!K249</f>
        <v>☑</v>
      </c>
      <c r="AW127" s="1990"/>
      <c r="AX127" s="2023" t="s">
        <v>592</v>
      </c>
      <c r="AY127" s="2023"/>
      <c r="AZ127" s="2023"/>
      <c r="BA127" s="2023"/>
      <c r="BB127" s="2023"/>
      <c r="BC127" s="2023"/>
      <c r="BD127" s="2023"/>
      <c r="BE127" s="2023"/>
      <c r="BF127" s="2023"/>
      <c r="BG127" s="2023"/>
      <c r="BH127" s="2023"/>
      <c r="BI127" s="2023"/>
      <c r="BJ127" s="2023"/>
      <c r="BK127" s="2023"/>
      <c r="BL127" s="2023"/>
      <c r="BM127" s="2023"/>
      <c r="BN127" s="2023"/>
      <c r="BO127" s="2023"/>
      <c r="BP127" s="2023"/>
      <c r="BQ127" s="2023"/>
      <c r="BR127" s="2023"/>
      <c r="BS127" s="2023"/>
      <c r="BT127" s="2023"/>
      <c r="BU127" s="2023"/>
      <c r="BV127" s="2023"/>
      <c r="BW127" s="2023"/>
      <c r="BX127" s="2023"/>
      <c r="BY127" s="2023"/>
      <c r="BZ127" s="110"/>
      <c r="CA127" s="110"/>
      <c r="CB127" s="73"/>
      <c r="CC127" s="2215"/>
      <c r="CD127" s="2218"/>
      <c r="CE127" s="2082"/>
      <c r="CF127" s="2084"/>
      <c r="CG127" s="2086"/>
      <c r="CH127" s="354"/>
      <c r="CI127" s="172" t="str">
        <f>IF(入力シート!AY246=1,入力シート!AP249,IF(OR(入力シート!AY246=2,入力シート!AY246=4),入力シート!K249,IF(入力シート!AY246=3,入力シート!AF249,入力シート!AP249)))</f>
        <v>□</v>
      </c>
      <c r="CJ127" s="1878" t="s">
        <v>592</v>
      </c>
      <c r="CK127" s="1878"/>
      <c r="CL127" s="1878"/>
      <c r="CM127" s="1878"/>
      <c r="CN127" s="136"/>
      <c r="CO127" s="1869"/>
      <c r="CP127" s="1870"/>
      <c r="CQ127" s="1870"/>
      <c r="CR127" s="1870"/>
      <c r="CS127" s="1871"/>
    </row>
    <row r="128" spans="1:97" ht="14.25" customHeight="1">
      <c r="A128" s="1954"/>
      <c r="B128" s="1955"/>
      <c r="C128" s="1956"/>
      <c r="D128" s="2090"/>
      <c r="E128" s="1960"/>
      <c r="F128" s="2092"/>
      <c r="G128" s="1965"/>
      <c r="H128" s="1965"/>
      <c r="I128" s="1965"/>
      <c r="J128" s="1965"/>
      <c r="K128" s="1965"/>
      <c r="L128" s="1965"/>
      <c r="M128" s="1965"/>
      <c r="N128" s="1965"/>
      <c r="O128" s="1965"/>
      <c r="P128" s="1965"/>
      <c r="Q128" s="1966"/>
      <c r="R128" s="64"/>
      <c r="S128" s="40"/>
      <c r="T128" s="65"/>
      <c r="U128" s="66"/>
      <c r="V128" s="40"/>
      <c r="W128" s="65"/>
      <c r="X128" s="66"/>
      <c r="Y128" s="40"/>
      <c r="Z128" s="67"/>
      <c r="AA128" s="39"/>
      <c r="AB128" s="1986" t="s">
        <v>593</v>
      </c>
      <c r="AC128" s="1987"/>
      <c r="AD128" s="1987"/>
      <c r="AE128" s="1987"/>
      <c r="AF128" s="1987"/>
      <c r="AG128" s="1987"/>
      <c r="AH128" s="1987"/>
      <c r="AI128" s="1987"/>
      <c r="AJ128" s="1987"/>
      <c r="AK128" s="1987"/>
      <c r="AL128" s="1987"/>
      <c r="AM128" s="1987"/>
      <c r="AN128" s="1987"/>
      <c r="AO128" s="1987"/>
      <c r="AP128" s="1987"/>
      <c r="AQ128" s="1987"/>
      <c r="AR128" s="1987"/>
      <c r="AS128" s="1987"/>
      <c r="AT128" s="1987"/>
      <c r="AU128" s="1988"/>
      <c r="AV128" s="1989" t="str">
        <f>入力シート!K253</f>
        <v>☑</v>
      </c>
      <c r="AW128" s="1990"/>
      <c r="AX128" s="2023" t="s">
        <v>594</v>
      </c>
      <c r="AY128" s="2023"/>
      <c r="AZ128" s="2023"/>
      <c r="BA128" s="2023"/>
      <c r="BB128" s="2023"/>
      <c r="BC128" s="2023"/>
      <c r="BD128" s="2023"/>
      <c r="BE128" s="2023"/>
      <c r="BF128" s="2023"/>
      <c r="BG128" s="2023"/>
      <c r="BH128" s="2023"/>
      <c r="BI128" s="2023"/>
      <c r="BJ128" s="2023"/>
      <c r="BK128" s="2023"/>
      <c r="BL128" s="2023"/>
      <c r="BM128" s="2023"/>
      <c r="BN128" s="2023"/>
      <c r="BO128" s="2023"/>
      <c r="BP128" s="2023"/>
      <c r="BQ128" s="2023"/>
      <c r="BR128" s="2023"/>
      <c r="BS128" s="2023"/>
      <c r="BT128" s="2023"/>
      <c r="BU128" s="2023"/>
      <c r="BV128" s="2023"/>
      <c r="BW128" s="2023"/>
      <c r="BX128" s="2023"/>
      <c r="BY128" s="2023"/>
      <c r="BZ128" s="110"/>
      <c r="CA128" s="110"/>
      <c r="CB128" s="73"/>
      <c r="CC128" s="2215"/>
      <c r="CD128" s="2218"/>
      <c r="CE128" s="2082"/>
      <c r="CF128" s="2084"/>
      <c r="CG128" s="2086"/>
      <c r="CH128" s="354"/>
      <c r="CI128" s="172" t="str">
        <f>IF(入力シート!AY246=1,入力シート!AP253,IF(OR(入力シート!AY246=2,入力シート!AY246=4),入力シート!K253,IF(入力シート!AY246=3,入力シート!AF253,入力シート!AP253)))</f>
        <v>□</v>
      </c>
      <c r="CJ128" s="1878" t="s">
        <v>595</v>
      </c>
      <c r="CK128" s="1878"/>
      <c r="CL128" s="1878"/>
      <c r="CM128" s="1878"/>
      <c r="CN128" s="136"/>
      <c r="CO128" s="1869"/>
      <c r="CP128" s="1870"/>
      <c r="CQ128" s="1870"/>
      <c r="CR128" s="1870"/>
      <c r="CS128" s="1871"/>
    </row>
    <row r="129" spans="1:97" ht="14.25" customHeight="1">
      <c r="A129" s="1954"/>
      <c r="B129" s="1955"/>
      <c r="C129" s="1956"/>
      <c r="D129" s="2090"/>
      <c r="E129" s="1960"/>
      <c r="F129" s="2092"/>
      <c r="G129" s="1965"/>
      <c r="H129" s="1965"/>
      <c r="I129" s="1965"/>
      <c r="J129" s="1965"/>
      <c r="K129" s="1965"/>
      <c r="L129" s="1965"/>
      <c r="M129" s="1965"/>
      <c r="N129" s="1965"/>
      <c r="O129" s="1965"/>
      <c r="P129" s="1965"/>
      <c r="Q129" s="1966"/>
      <c r="R129" s="64"/>
      <c r="S129" s="40"/>
      <c r="T129" s="65"/>
      <c r="U129" s="66"/>
      <c r="V129" s="40"/>
      <c r="W129" s="65"/>
      <c r="X129" s="66"/>
      <c r="Y129" s="40"/>
      <c r="Z129" s="67"/>
      <c r="AA129" s="39"/>
      <c r="AB129" s="1986"/>
      <c r="AC129" s="1987"/>
      <c r="AD129" s="1987"/>
      <c r="AE129" s="1987"/>
      <c r="AF129" s="1987"/>
      <c r="AG129" s="1987"/>
      <c r="AH129" s="1987"/>
      <c r="AI129" s="1987"/>
      <c r="AJ129" s="1987"/>
      <c r="AK129" s="1987"/>
      <c r="AL129" s="1987"/>
      <c r="AM129" s="1987"/>
      <c r="AN129" s="1987"/>
      <c r="AO129" s="1987"/>
      <c r="AP129" s="1987"/>
      <c r="AQ129" s="1987"/>
      <c r="AR129" s="1987"/>
      <c r="AS129" s="1987"/>
      <c r="AT129" s="1987"/>
      <c r="AU129" s="1988"/>
      <c r="AV129" s="1989" t="str">
        <f>入力シート!K258</f>
        <v>☑</v>
      </c>
      <c r="AW129" s="1990"/>
      <c r="AX129" s="2023" t="s">
        <v>596</v>
      </c>
      <c r="AY129" s="2023"/>
      <c r="AZ129" s="2023"/>
      <c r="BA129" s="2023"/>
      <c r="BB129" s="2023"/>
      <c r="BC129" s="2023"/>
      <c r="BD129" s="2023"/>
      <c r="BE129" s="2023"/>
      <c r="BF129" s="2023"/>
      <c r="BG129" s="2023"/>
      <c r="BH129" s="2023"/>
      <c r="BI129" s="2023"/>
      <c r="BJ129" s="2023"/>
      <c r="BK129" s="2023"/>
      <c r="BL129" s="2023"/>
      <c r="BM129" s="2023"/>
      <c r="BN129" s="2023"/>
      <c r="BO129" s="2023"/>
      <c r="BP129" s="2023"/>
      <c r="BQ129" s="2023"/>
      <c r="BR129" s="2023"/>
      <c r="BS129" s="2023"/>
      <c r="BT129" s="2023"/>
      <c r="BU129" s="2023"/>
      <c r="BV129" s="2023"/>
      <c r="BW129" s="2023"/>
      <c r="BX129" s="2023"/>
      <c r="BY129" s="2023"/>
      <c r="BZ129" s="110"/>
      <c r="CA129" s="110"/>
      <c r="CB129" s="73"/>
      <c r="CC129" s="2215"/>
      <c r="CD129" s="2218"/>
      <c r="CE129" s="2082"/>
      <c r="CF129" s="2084"/>
      <c r="CG129" s="2086"/>
      <c r="CH129" s="354"/>
      <c r="CI129" s="172" t="str">
        <f>IF(入力シート!AY246=1,入力シート!AP258,IF(OR(入力シート!AY246=2,入力シート!AY246=4),入力シート!K258,IF(入力シート!AY246=3,入力シート!AF258,入力シート!AP258)))</f>
        <v>□</v>
      </c>
      <c r="CJ129" s="1878" t="s">
        <v>597</v>
      </c>
      <c r="CK129" s="1878"/>
      <c r="CL129" s="1878"/>
      <c r="CM129" s="1878"/>
      <c r="CN129" s="136"/>
      <c r="CO129" s="1869"/>
      <c r="CP129" s="1870"/>
      <c r="CQ129" s="1870"/>
      <c r="CR129" s="1870"/>
      <c r="CS129" s="1871"/>
    </row>
    <row r="130" spans="1:97" ht="14.25" customHeight="1">
      <c r="A130" s="1954"/>
      <c r="B130" s="1955"/>
      <c r="C130" s="1956"/>
      <c r="D130" s="2090"/>
      <c r="E130" s="1960"/>
      <c r="F130" s="2092"/>
      <c r="G130" s="1965"/>
      <c r="H130" s="1965"/>
      <c r="I130" s="1965"/>
      <c r="J130" s="1965"/>
      <c r="K130" s="1965"/>
      <c r="L130" s="1965"/>
      <c r="M130" s="1965"/>
      <c r="N130" s="1965"/>
      <c r="O130" s="1965"/>
      <c r="P130" s="1965"/>
      <c r="Q130" s="1966"/>
      <c r="R130" s="64"/>
      <c r="S130" s="40"/>
      <c r="T130" s="65"/>
      <c r="U130" s="66"/>
      <c r="V130" s="40"/>
      <c r="W130" s="65"/>
      <c r="X130" s="66"/>
      <c r="Y130" s="40"/>
      <c r="Z130" s="67"/>
      <c r="AA130" s="39"/>
      <c r="AB130" s="1986"/>
      <c r="AC130" s="1987"/>
      <c r="AD130" s="1987"/>
      <c r="AE130" s="1987"/>
      <c r="AF130" s="1987"/>
      <c r="AG130" s="1987"/>
      <c r="AH130" s="1987"/>
      <c r="AI130" s="1987"/>
      <c r="AJ130" s="1987"/>
      <c r="AK130" s="1987"/>
      <c r="AL130" s="1987"/>
      <c r="AM130" s="1987"/>
      <c r="AN130" s="1987"/>
      <c r="AO130" s="1987"/>
      <c r="AP130" s="1987"/>
      <c r="AQ130" s="1987"/>
      <c r="AR130" s="1987"/>
      <c r="AS130" s="1987"/>
      <c r="AT130" s="1987"/>
      <c r="AU130" s="1988"/>
      <c r="AV130" s="1989" t="str">
        <f>入力シート!K263</f>
        <v>☑</v>
      </c>
      <c r="AW130" s="1990"/>
      <c r="AX130" s="2023" t="s">
        <v>598</v>
      </c>
      <c r="AY130" s="2023"/>
      <c r="AZ130" s="2023"/>
      <c r="BA130" s="2023"/>
      <c r="BB130" s="2023"/>
      <c r="BC130" s="2023"/>
      <c r="BD130" s="2023"/>
      <c r="BE130" s="2023"/>
      <c r="BF130" s="2023"/>
      <c r="BG130" s="2023"/>
      <c r="BH130" s="2023"/>
      <c r="BI130" s="2023"/>
      <c r="BJ130" s="2023"/>
      <c r="BK130" s="2023"/>
      <c r="BL130" s="2023"/>
      <c r="BM130" s="2023"/>
      <c r="BN130" s="2023"/>
      <c r="BO130" s="2023"/>
      <c r="BP130" s="2023"/>
      <c r="BQ130" s="2023"/>
      <c r="BR130" s="2023"/>
      <c r="BS130" s="2023"/>
      <c r="BT130" s="2023"/>
      <c r="BU130" s="2023"/>
      <c r="BV130" s="2023"/>
      <c r="BW130" s="2023"/>
      <c r="BX130" s="2023"/>
      <c r="BY130" s="2023"/>
      <c r="BZ130" s="110"/>
      <c r="CA130" s="110"/>
      <c r="CB130" s="73"/>
      <c r="CC130" s="2215"/>
      <c r="CD130" s="2218"/>
      <c r="CE130" s="2082"/>
      <c r="CF130" s="2084"/>
      <c r="CG130" s="2086"/>
      <c r="CH130" s="354"/>
      <c r="CI130" s="172" t="str">
        <f>IF(入力シート!AY246=1,入力シート!AP263,IF(OR(入力シート!AY246=2,入力シート!AY246=4),入力シート!K263,IF(入力シート!AY246=3,入力シート!AF263,入力シート!AP263)))</f>
        <v>□</v>
      </c>
      <c r="CJ130" s="1878" t="s">
        <v>599</v>
      </c>
      <c r="CK130" s="1878"/>
      <c r="CL130" s="1878"/>
      <c r="CM130" s="1878"/>
      <c r="CN130" s="136"/>
      <c r="CO130" s="1869"/>
      <c r="CP130" s="1870"/>
      <c r="CQ130" s="1870"/>
      <c r="CR130" s="1870"/>
      <c r="CS130" s="1871"/>
    </row>
    <row r="131" spans="1:97" ht="14.25" customHeight="1">
      <c r="A131" s="1954"/>
      <c r="B131" s="1955"/>
      <c r="C131" s="1956"/>
      <c r="D131" s="2090"/>
      <c r="E131" s="1960"/>
      <c r="F131" s="2092"/>
      <c r="G131" s="1965"/>
      <c r="H131" s="1965"/>
      <c r="I131" s="1965"/>
      <c r="J131" s="1965"/>
      <c r="K131" s="1965"/>
      <c r="L131" s="1965"/>
      <c r="M131" s="1965"/>
      <c r="N131" s="1965"/>
      <c r="O131" s="1965"/>
      <c r="P131" s="1965"/>
      <c r="Q131" s="1966"/>
      <c r="R131" s="1976" t="str">
        <f>IF(AA133=5,"○","")</f>
        <v>○</v>
      </c>
      <c r="S131" s="1977"/>
      <c r="T131" s="1978"/>
      <c r="U131" s="1979" t="str">
        <f>IF(AA133=3,"○","")</f>
        <v/>
      </c>
      <c r="V131" s="1977"/>
      <c r="W131" s="1978"/>
      <c r="X131" s="1979" t="str">
        <f>IF(AA133=0,"○","")</f>
        <v/>
      </c>
      <c r="Y131" s="1977"/>
      <c r="Z131" s="1980"/>
      <c r="AA131" s="39"/>
      <c r="AB131" s="1986"/>
      <c r="AC131" s="1987"/>
      <c r="AD131" s="1987"/>
      <c r="AE131" s="1987"/>
      <c r="AF131" s="1987"/>
      <c r="AG131" s="1987"/>
      <c r="AH131" s="1987"/>
      <c r="AI131" s="1987"/>
      <c r="AJ131" s="1987"/>
      <c r="AK131" s="1987"/>
      <c r="AL131" s="1987"/>
      <c r="AM131" s="1987"/>
      <c r="AN131" s="1987"/>
      <c r="AO131" s="1987"/>
      <c r="AP131" s="1987"/>
      <c r="AQ131" s="1987"/>
      <c r="AR131" s="1987"/>
      <c r="AS131" s="1987"/>
      <c r="AT131" s="1987"/>
      <c r="AU131" s="1988"/>
      <c r="AV131" s="2041"/>
      <c r="AW131" s="2015"/>
      <c r="AX131" s="2015"/>
      <c r="AY131" s="2015"/>
      <c r="AZ131" s="2015"/>
      <c r="BA131" s="2015"/>
      <c r="BB131" s="2015"/>
      <c r="BC131" s="2015"/>
      <c r="BD131" s="2015"/>
      <c r="BE131" s="2015"/>
      <c r="BF131" s="2015"/>
      <c r="BG131" s="2015"/>
      <c r="BH131" s="2015"/>
      <c r="BI131" s="2015"/>
      <c r="BJ131" s="2015"/>
      <c r="BK131" s="2015"/>
      <c r="BL131" s="2015"/>
      <c r="BM131" s="2015"/>
      <c r="BN131" s="2015"/>
      <c r="BO131" s="2015"/>
      <c r="BP131" s="2015"/>
      <c r="BQ131" s="2015"/>
      <c r="BR131" s="2015"/>
      <c r="BS131" s="2015"/>
      <c r="BT131" s="2015"/>
      <c r="BU131" s="2015"/>
      <c r="BV131" s="2015"/>
      <c r="BW131" s="2015"/>
      <c r="BX131" s="2015"/>
      <c r="BY131" s="2015"/>
      <c r="BZ131" s="2015"/>
      <c r="CA131" s="2015"/>
      <c r="CB131" s="2042"/>
      <c r="CC131" s="2215"/>
      <c r="CD131" s="2218"/>
      <c r="CE131" s="2082"/>
      <c r="CF131" s="2084"/>
      <c r="CG131" s="2086"/>
      <c r="CH131" s="354"/>
      <c r="CI131" s="236"/>
      <c r="CJ131" s="139"/>
      <c r="CK131" s="139"/>
      <c r="CL131" s="139"/>
      <c r="CM131" s="139"/>
      <c r="CN131" s="136"/>
      <c r="CO131" s="1869"/>
      <c r="CP131" s="1870"/>
      <c r="CQ131" s="1870"/>
      <c r="CR131" s="1870"/>
      <c r="CS131" s="1871"/>
    </row>
    <row r="132" spans="1:97" ht="14.25" customHeight="1">
      <c r="A132" s="1954"/>
      <c r="B132" s="1955"/>
      <c r="C132" s="1956"/>
      <c r="D132" s="2090"/>
      <c r="E132" s="1960"/>
      <c r="F132" s="2092"/>
      <c r="G132" s="1965"/>
      <c r="H132" s="1965"/>
      <c r="I132" s="1965"/>
      <c r="J132" s="1965"/>
      <c r="K132" s="1965"/>
      <c r="L132" s="1965"/>
      <c r="M132" s="1965"/>
      <c r="N132" s="1965"/>
      <c r="O132" s="1965"/>
      <c r="P132" s="1965"/>
      <c r="Q132" s="1966"/>
      <c r="R132" s="1976"/>
      <c r="S132" s="1977"/>
      <c r="T132" s="1978"/>
      <c r="U132" s="1979"/>
      <c r="V132" s="1977"/>
      <c r="W132" s="1978"/>
      <c r="X132" s="1979"/>
      <c r="Y132" s="1977"/>
      <c r="Z132" s="1980"/>
      <c r="AA132" s="39"/>
      <c r="AB132" s="1986"/>
      <c r="AC132" s="1987"/>
      <c r="AD132" s="1987"/>
      <c r="AE132" s="1987"/>
      <c r="AF132" s="1987"/>
      <c r="AG132" s="1987"/>
      <c r="AH132" s="1987"/>
      <c r="AI132" s="1987"/>
      <c r="AJ132" s="1987"/>
      <c r="AK132" s="1987"/>
      <c r="AL132" s="1987"/>
      <c r="AM132" s="1987"/>
      <c r="AN132" s="1987"/>
      <c r="AO132" s="1987"/>
      <c r="AP132" s="1987"/>
      <c r="AQ132" s="1987"/>
      <c r="AR132" s="1987"/>
      <c r="AS132" s="1987"/>
      <c r="AT132" s="1987"/>
      <c r="AU132" s="1988"/>
      <c r="AV132" s="2220"/>
      <c r="AW132" s="2221"/>
      <c r="AX132" s="2221"/>
      <c r="AY132" s="2221"/>
      <c r="AZ132" s="2221"/>
      <c r="BA132" s="2221"/>
      <c r="BB132" s="2221"/>
      <c r="BC132" s="2221"/>
      <c r="BD132" s="2221"/>
      <c r="BE132" s="2221"/>
      <c r="BF132" s="2221"/>
      <c r="BG132" s="2221"/>
      <c r="BH132" s="2221"/>
      <c r="BI132" s="2221"/>
      <c r="BJ132" s="2221"/>
      <c r="BK132" s="2221"/>
      <c r="BL132" s="2221"/>
      <c r="BM132" s="2221"/>
      <c r="BN132" s="2221"/>
      <c r="BO132" s="2221"/>
      <c r="BP132" s="2221"/>
      <c r="BQ132" s="2221"/>
      <c r="BR132" s="2221"/>
      <c r="BS132" s="2221"/>
      <c r="BT132" s="2221"/>
      <c r="BU132" s="2221"/>
      <c r="BV132" s="2221"/>
      <c r="BW132" s="2221"/>
      <c r="BX132" s="2221"/>
      <c r="BY132" s="2221"/>
      <c r="BZ132" s="2221"/>
      <c r="CA132" s="2221"/>
      <c r="CB132" s="2222"/>
      <c r="CC132" s="2215"/>
      <c r="CD132" s="2218"/>
      <c r="CE132" s="2082"/>
      <c r="CF132" s="2084"/>
      <c r="CG132" s="2086"/>
      <c r="CH132" s="354" t="str">
        <f>入力シート!BB247</f>
        <v>-</v>
      </c>
      <c r="CI132" s="236"/>
      <c r="CJ132" s="139"/>
      <c r="CK132" s="139"/>
      <c r="CL132" s="139"/>
      <c r="CM132" s="139"/>
      <c r="CN132" s="136"/>
      <c r="CO132" s="1869"/>
      <c r="CP132" s="1870"/>
      <c r="CQ132" s="1870"/>
      <c r="CR132" s="1870"/>
      <c r="CS132" s="1871"/>
    </row>
    <row r="133" spans="1:97" ht="14.25" customHeight="1">
      <c r="A133" s="1954"/>
      <c r="B133" s="1955"/>
      <c r="C133" s="1956"/>
      <c r="D133" s="2090"/>
      <c r="E133" s="1960"/>
      <c r="F133" s="2092"/>
      <c r="G133" s="1965"/>
      <c r="H133" s="1965"/>
      <c r="I133" s="1965"/>
      <c r="J133" s="1965"/>
      <c r="K133" s="1965"/>
      <c r="L133" s="1965"/>
      <c r="M133" s="1965"/>
      <c r="N133" s="1965"/>
      <c r="O133" s="1965"/>
      <c r="P133" s="1965"/>
      <c r="Q133" s="1966"/>
      <c r="R133" s="1981">
        <v>5</v>
      </c>
      <c r="S133" s="1982"/>
      <c r="T133" s="1983"/>
      <c r="U133" s="1984">
        <v>3</v>
      </c>
      <c r="V133" s="1982"/>
      <c r="W133" s="1983"/>
      <c r="X133" s="1984">
        <v>0</v>
      </c>
      <c r="Y133" s="1982"/>
      <c r="Z133" s="1985"/>
      <c r="AA133" s="39">
        <f>入力シート!AZ247</f>
        <v>5</v>
      </c>
      <c r="AB133" s="1986"/>
      <c r="AC133" s="1987"/>
      <c r="AD133" s="1987"/>
      <c r="AE133" s="1987"/>
      <c r="AF133" s="1987"/>
      <c r="AG133" s="1987"/>
      <c r="AH133" s="1987"/>
      <c r="AI133" s="1987"/>
      <c r="AJ133" s="1987"/>
      <c r="AK133" s="1987"/>
      <c r="AL133" s="1987"/>
      <c r="AM133" s="1987"/>
      <c r="AN133" s="1987"/>
      <c r="AO133" s="1987"/>
      <c r="AP133" s="1987"/>
      <c r="AQ133" s="1987"/>
      <c r="AR133" s="1987"/>
      <c r="AS133" s="1987"/>
      <c r="AT133" s="1987"/>
      <c r="AU133" s="1988"/>
      <c r="AV133" s="2220"/>
      <c r="AW133" s="2221"/>
      <c r="AX133" s="2221"/>
      <c r="AY133" s="2221"/>
      <c r="AZ133" s="2221"/>
      <c r="BA133" s="2221"/>
      <c r="BB133" s="2221"/>
      <c r="BC133" s="2221"/>
      <c r="BD133" s="2221"/>
      <c r="BE133" s="2221"/>
      <c r="BF133" s="2221"/>
      <c r="BG133" s="2221"/>
      <c r="BH133" s="2221"/>
      <c r="BI133" s="2221"/>
      <c r="BJ133" s="2221"/>
      <c r="BK133" s="2221"/>
      <c r="BL133" s="2221"/>
      <c r="BM133" s="2221"/>
      <c r="BN133" s="2221"/>
      <c r="BO133" s="2221"/>
      <c r="BP133" s="2221"/>
      <c r="BQ133" s="2221"/>
      <c r="BR133" s="2221"/>
      <c r="BS133" s="2221"/>
      <c r="BT133" s="2221"/>
      <c r="BU133" s="2221"/>
      <c r="BV133" s="2221"/>
      <c r="BW133" s="2221"/>
      <c r="BX133" s="2221"/>
      <c r="BY133" s="2221"/>
      <c r="BZ133" s="2221"/>
      <c r="CA133" s="2221"/>
      <c r="CB133" s="2222"/>
      <c r="CC133" s="2215"/>
      <c r="CD133" s="2218"/>
      <c r="CE133" s="2082"/>
      <c r="CF133" s="2084"/>
      <c r="CG133" s="2086"/>
      <c r="CH133" s="354"/>
      <c r="CI133" s="142"/>
      <c r="CJ133" s="135"/>
      <c r="CK133" s="135"/>
      <c r="CL133" s="135"/>
      <c r="CM133" s="135"/>
      <c r="CN133" s="136"/>
      <c r="CO133" s="1869"/>
      <c r="CP133" s="1870"/>
      <c r="CQ133" s="1870"/>
      <c r="CR133" s="1870"/>
      <c r="CS133" s="1871"/>
    </row>
    <row r="134" spans="1:97" ht="14.25" customHeight="1">
      <c r="A134" s="1954"/>
      <c r="B134" s="1955"/>
      <c r="C134" s="1956"/>
      <c r="D134" s="2090"/>
      <c r="E134" s="1960"/>
      <c r="F134" s="2092"/>
      <c r="G134" s="1965"/>
      <c r="H134" s="1965"/>
      <c r="I134" s="1965"/>
      <c r="J134" s="1965"/>
      <c r="K134" s="1965"/>
      <c r="L134" s="1965"/>
      <c r="M134" s="1965"/>
      <c r="N134" s="1965"/>
      <c r="O134" s="1965"/>
      <c r="P134" s="1965"/>
      <c r="Q134" s="1966"/>
      <c r="R134" s="1981"/>
      <c r="S134" s="1982"/>
      <c r="T134" s="1983"/>
      <c r="U134" s="1984"/>
      <c r="V134" s="1982"/>
      <c r="W134" s="1983"/>
      <c r="X134" s="1984"/>
      <c r="Y134" s="1982"/>
      <c r="Z134" s="1985"/>
      <c r="AA134" s="39"/>
      <c r="AB134" s="1986"/>
      <c r="AC134" s="1987"/>
      <c r="AD134" s="1987"/>
      <c r="AE134" s="1987"/>
      <c r="AF134" s="1987"/>
      <c r="AG134" s="1987"/>
      <c r="AH134" s="1987"/>
      <c r="AI134" s="1987"/>
      <c r="AJ134" s="1987"/>
      <c r="AK134" s="1987"/>
      <c r="AL134" s="1987"/>
      <c r="AM134" s="1987"/>
      <c r="AN134" s="1987"/>
      <c r="AO134" s="1987"/>
      <c r="AP134" s="1987"/>
      <c r="AQ134" s="1987"/>
      <c r="AR134" s="1987"/>
      <c r="AS134" s="1987"/>
      <c r="AT134" s="1987"/>
      <c r="AU134" s="1988"/>
      <c r="AV134" s="2220"/>
      <c r="AW134" s="2221"/>
      <c r="AX134" s="2221"/>
      <c r="AY134" s="2221"/>
      <c r="AZ134" s="2221"/>
      <c r="BA134" s="2221"/>
      <c r="BB134" s="2221"/>
      <c r="BC134" s="2221"/>
      <c r="BD134" s="2221"/>
      <c r="BE134" s="2221"/>
      <c r="BF134" s="2221"/>
      <c r="BG134" s="2221"/>
      <c r="BH134" s="2221"/>
      <c r="BI134" s="2221"/>
      <c r="BJ134" s="2221"/>
      <c r="BK134" s="2221"/>
      <c r="BL134" s="2221"/>
      <c r="BM134" s="2221"/>
      <c r="BN134" s="2221"/>
      <c r="BO134" s="2221"/>
      <c r="BP134" s="2221"/>
      <c r="BQ134" s="2221"/>
      <c r="BR134" s="2221"/>
      <c r="BS134" s="2221"/>
      <c r="BT134" s="2221"/>
      <c r="BU134" s="2221"/>
      <c r="BV134" s="2221"/>
      <c r="BW134" s="2221"/>
      <c r="BX134" s="2221"/>
      <c r="BY134" s="2221"/>
      <c r="BZ134" s="2221"/>
      <c r="CA134" s="2221"/>
      <c r="CB134" s="2222"/>
      <c r="CC134" s="2215"/>
      <c r="CD134" s="2218"/>
      <c r="CE134" s="2082"/>
      <c r="CF134" s="2084"/>
      <c r="CG134" s="2086"/>
      <c r="CH134" s="354"/>
      <c r="CI134" s="142"/>
      <c r="CJ134" s="135"/>
      <c r="CK134" s="2166">
        <f>COUNTIF(CI127:CI130,"☑")</f>
        <v>0</v>
      </c>
      <c r="CL134" s="2168" t="s">
        <v>541</v>
      </c>
      <c r="CM134" s="2231" t="str">
        <f>入力シート!BB247</f>
        <v>-</v>
      </c>
      <c r="CN134" s="2161" t="s">
        <v>25</v>
      </c>
      <c r="CO134" s="1869"/>
      <c r="CP134" s="1870"/>
      <c r="CQ134" s="1870"/>
      <c r="CR134" s="1870"/>
      <c r="CS134" s="1871"/>
    </row>
    <row r="135" spans="1:97" ht="14.25" customHeight="1">
      <c r="A135" s="1954"/>
      <c r="B135" s="1955"/>
      <c r="C135" s="1956"/>
      <c r="D135" s="2090"/>
      <c r="E135" s="1960"/>
      <c r="F135" s="2092"/>
      <c r="G135" s="1965"/>
      <c r="H135" s="1965"/>
      <c r="I135" s="1965"/>
      <c r="J135" s="1965"/>
      <c r="K135" s="1965"/>
      <c r="L135" s="1965"/>
      <c r="M135" s="1965"/>
      <c r="N135" s="1965"/>
      <c r="O135" s="1965"/>
      <c r="P135" s="1965"/>
      <c r="Q135" s="1966"/>
      <c r="R135" s="64"/>
      <c r="S135" s="40"/>
      <c r="T135" s="65"/>
      <c r="U135" s="66"/>
      <c r="V135" s="40"/>
      <c r="W135" s="65"/>
      <c r="X135" s="66"/>
      <c r="Y135" s="40"/>
      <c r="Z135" s="67"/>
      <c r="AA135" s="39"/>
      <c r="AB135" s="1986"/>
      <c r="AC135" s="1987"/>
      <c r="AD135" s="1987"/>
      <c r="AE135" s="1987"/>
      <c r="AF135" s="1987"/>
      <c r="AG135" s="1987"/>
      <c r="AH135" s="1987"/>
      <c r="AI135" s="1987"/>
      <c r="AJ135" s="1987"/>
      <c r="AK135" s="1987"/>
      <c r="AL135" s="1987"/>
      <c r="AM135" s="1987"/>
      <c r="AN135" s="1987"/>
      <c r="AO135" s="1987"/>
      <c r="AP135" s="1987"/>
      <c r="AQ135" s="1987"/>
      <c r="AR135" s="1987"/>
      <c r="AS135" s="1987"/>
      <c r="AT135" s="1987"/>
      <c r="AU135" s="1988"/>
      <c r="AV135" s="2220"/>
      <c r="AW135" s="2221"/>
      <c r="AX135" s="2221"/>
      <c r="AY135" s="2221"/>
      <c r="AZ135" s="2221"/>
      <c r="BA135" s="2221"/>
      <c r="BB135" s="2221"/>
      <c r="BC135" s="2221"/>
      <c r="BD135" s="2221"/>
      <c r="BE135" s="2221"/>
      <c r="BF135" s="2221"/>
      <c r="BG135" s="2221"/>
      <c r="BH135" s="2221"/>
      <c r="BI135" s="2221"/>
      <c r="BJ135" s="2221"/>
      <c r="BK135" s="2221"/>
      <c r="BL135" s="2221"/>
      <c r="BM135" s="2221"/>
      <c r="BN135" s="2221"/>
      <c r="BO135" s="2221"/>
      <c r="BP135" s="2221"/>
      <c r="BQ135" s="2221"/>
      <c r="BR135" s="2221"/>
      <c r="BS135" s="2221"/>
      <c r="BT135" s="2221"/>
      <c r="BU135" s="2221"/>
      <c r="BV135" s="2221"/>
      <c r="BW135" s="2221"/>
      <c r="BX135" s="2221"/>
      <c r="BY135" s="2221"/>
      <c r="BZ135" s="2221"/>
      <c r="CA135" s="2221"/>
      <c r="CB135" s="2222"/>
      <c r="CC135" s="2215"/>
      <c r="CD135" s="2218"/>
      <c r="CE135" s="2082"/>
      <c r="CF135" s="2084"/>
      <c r="CG135" s="2086"/>
      <c r="CH135" s="354"/>
      <c r="CI135" s="142"/>
      <c r="CJ135" s="135"/>
      <c r="CK135" s="2167"/>
      <c r="CL135" s="2169"/>
      <c r="CM135" s="2232"/>
      <c r="CN135" s="2162"/>
      <c r="CO135" s="1869"/>
      <c r="CP135" s="1870"/>
      <c r="CQ135" s="1870"/>
      <c r="CR135" s="1870"/>
      <c r="CS135" s="1871"/>
    </row>
    <row r="136" spans="1:97" ht="14.25" customHeight="1">
      <c r="A136" s="1954"/>
      <c r="B136" s="1955"/>
      <c r="C136" s="1956"/>
      <c r="D136" s="2090"/>
      <c r="E136" s="1960"/>
      <c r="F136" s="2092"/>
      <c r="G136" s="1965"/>
      <c r="H136" s="1965"/>
      <c r="I136" s="1965"/>
      <c r="J136" s="1965"/>
      <c r="K136" s="1965"/>
      <c r="L136" s="1965"/>
      <c r="M136" s="1965"/>
      <c r="N136" s="1965"/>
      <c r="O136" s="1965"/>
      <c r="P136" s="1965"/>
      <c r="Q136" s="1966"/>
      <c r="R136" s="64"/>
      <c r="S136" s="40"/>
      <c r="T136" s="65"/>
      <c r="U136" s="66"/>
      <c r="V136" s="40"/>
      <c r="W136" s="65"/>
      <c r="X136" s="66"/>
      <c r="Y136" s="40"/>
      <c r="Z136" s="67"/>
      <c r="AA136" s="39"/>
      <c r="AB136" s="1986"/>
      <c r="AC136" s="1987"/>
      <c r="AD136" s="1987"/>
      <c r="AE136" s="1987"/>
      <c r="AF136" s="1987"/>
      <c r="AG136" s="1987"/>
      <c r="AH136" s="1987"/>
      <c r="AI136" s="1987"/>
      <c r="AJ136" s="1987"/>
      <c r="AK136" s="1987"/>
      <c r="AL136" s="1987"/>
      <c r="AM136" s="1987"/>
      <c r="AN136" s="1987"/>
      <c r="AO136" s="1987"/>
      <c r="AP136" s="1987"/>
      <c r="AQ136" s="1987"/>
      <c r="AR136" s="1987"/>
      <c r="AS136" s="1987"/>
      <c r="AT136" s="1987"/>
      <c r="AU136" s="1988"/>
      <c r="AV136" s="2220"/>
      <c r="AW136" s="2221"/>
      <c r="AX136" s="2221"/>
      <c r="AY136" s="2221"/>
      <c r="AZ136" s="2221"/>
      <c r="BA136" s="2221"/>
      <c r="BB136" s="2221"/>
      <c r="BC136" s="2221"/>
      <c r="BD136" s="2221"/>
      <c r="BE136" s="2221"/>
      <c r="BF136" s="2221"/>
      <c r="BG136" s="2221"/>
      <c r="BH136" s="2221"/>
      <c r="BI136" s="2221"/>
      <c r="BJ136" s="2221"/>
      <c r="BK136" s="2221"/>
      <c r="BL136" s="2221"/>
      <c r="BM136" s="2221"/>
      <c r="BN136" s="2221"/>
      <c r="BO136" s="2221"/>
      <c r="BP136" s="2221"/>
      <c r="BQ136" s="2221"/>
      <c r="BR136" s="2221"/>
      <c r="BS136" s="2221"/>
      <c r="BT136" s="2221"/>
      <c r="BU136" s="2221"/>
      <c r="BV136" s="2221"/>
      <c r="BW136" s="2221"/>
      <c r="BX136" s="2221"/>
      <c r="BY136" s="2221"/>
      <c r="BZ136" s="2221"/>
      <c r="CA136" s="2221"/>
      <c r="CB136" s="2222"/>
      <c r="CC136" s="2215"/>
      <c r="CD136" s="2218"/>
      <c r="CE136" s="2082"/>
      <c r="CF136" s="2084"/>
      <c r="CG136" s="2086"/>
      <c r="CH136" s="354"/>
      <c r="CI136" s="142"/>
      <c r="CJ136" s="135"/>
      <c r="CK136" s="2167"/>
      <c r="CL136" s="2169"/>
      <c r="CM136" s="2232"/>
      <c r="CN136" s="2162"/>
      <c r="CO136" s="1869"/>
      <c r="CP136" s="1870"/>
      <c r="CQ136" s="1870"/>
      <c r="CR136" s="1870"/>
      <c r="CS136" s="1871"/>
    </row>
    <row r="137" spans="1:97" ht="14.25" customHeight="1">
      <c r="A137" s="1954"/>
      <c r="B137" s="1955"/>
      <c r="C137" s="1956"/>
      <c r="D137" s="2097"/>
      <c r="E137" s="1962"/>
      <c r="F137" s="2149"/>
      <c r="G137" s="1967"/>
      <c r="H137" s="1967"/>
      <c r="I137" s="1967"/>
      <c r="J137" s="1967"/>
      <c r="K137" s="1967"/>
      <c r="L137" s="1967"/>
      <c r="M137" s="1967"/>
      <c r="N137" s="1967"/>
      <c r="O137" s="1967"/>
      <c r="P137" s="1967"/>
      <c r="Q137" s="1968"/>
      <c r="R137" s="93"/>
      <c r="S137" s="94"/>
      <c r="T137" s="95"/>
      <c r="U137" s="96"/>
      <c r="V137" s="94"/>
      <c r="W137" s="95"/>
      <c r="X137" s="96"/>
      <c r="Y137" s="94"/>
      <c r="Z137" s="97"/>
      <c r="AA137" s="98"/>
      <c r="AB137" s="245"/>
      <c r="AC137" s="246"/>
      <c r="AD137" s="246"/>
      <c r="AE137" s="246"/>
      <c r="AF137" s="246"/>
      <c r="AG137" s="246"/>
      <c r="AH137" s="246"/>
      <c r="AI137" s="246"/>
      <c r="AJ137" s="246"/>
      <c r="AK137" s="246"/>
      <c r="AL137" s="246"/>
      <c r="AM137" s="246"/>
      <c r="AN137" s="246"/>
      <c r="AO137" s="246"/>
      <c r="AP137" s="246"/>
      <c r="AQ137" s="246"/>
      <c r="AR137" s="246"/>
      <c r="AS137" s="246"/>
      <c r="AT137" s="246"/>
      <c r="AU137" s="247"/>
      <c r="AV137" s="245"/>
      <c r="AW137" s="191"/>
      <c r="AX137" s="191"/>
      <c r="AY137" s="191"/>
      <c r="AZ137" s="191"/>
      <c r="BA137" s="191"/>
      <c r="BB137" s="191"/>
      <c r="BC137" s="191"/>
      <c r="BD137" s="191"/>
      <c r="BE137" s="191"/>
      <c r="BF137" s="191"/>
      <c r="BG137" s="191"/>
      <c r="BH137" s="191"/>
      <c r="BI137" s="191"/>
      <c r="BJ137" s="191"/>
      <c r="BK137" s="191"/>
      <c r="BL137" s="191"/>
      <c r="BM137" s="191"/>
      <c r="BN137" s="191"/>
      <c r="BO137" s="191"/>
      <c r="BP137" s="191"/>
      <c r="BQ137" s="191"/>
      <c r="BR137" s="191"/>
      <c r="BS137" s="191"/>
      <c r="BT137" s="191"/>
      <c r="BU137" s="191"/>
      <c r="BV137" s="191"/>
      <c r="BW137" s="191"/>
      <c r="BX137" s="191"/>
      <c r="BY137" s="191"/>
      <c r="BZ137" s="191"/>
      <c r="CA137" s="191"/>
      <c r="CB137" s="192"/>
      <c r="CC137" s="2216"/>
      <c r="CD137" s="2219"/>
      <c r="CE137" s="2136"/>
      <c r="CF137" s="2137"/>
      <c r="CG137" s="2139"/>
      <c r="CH137" s="357"/>
      <c r="CI137" s="146"/>
      <c r="CJ137" s="147"/>
      <c r="CK137" s="216"/>
      <c r="CL137" s="147"/>
      <c r="CM137" s="147"/>
      <c r="CN137" s="180"/>
      <c r="CO137" s="1872"/>
      <c r="CP137" s="1873"/>
      <c r="CQ137" s="1873"/>
      <c r="CR137" s="1873"/>
      <c r="CS137" s="1874"/>
    </row>
    <row r="138" spans="1:97" ht="14.25" customHeight="1">
      <c r="A138" s="1954"/>
      <c r="B138" s="1955"/>
      <c r="C138" s="1956"/>
      <c r="D138" s="2096" t="s">
        <v>600</v>
      </c>
      <c r="E138" s="2010"/>
      <c r="F138" s="2259" t="s">
        <v>601</v>
      </c>
      <c r="G138" s="2260"/>
      <c r="H138" s="2260"/>
      <c r="I138" s="2260"/>
      <c r="J138" s="2260"/>
      <c r="K138" s="2260"/>
      <c r="L138" s="2260"/>
      <c r="M138" s="2260"/>
      <c r="N138" s="2260"/>
      <c r="O138" s="2260"/>
      <c r="P138" s="2260"/>
      <c r="Q138" s="2261"/>
      <c r="R138" s="103"/>
      <c r="S138" s="104"/>
      <c r="T138" s="105"/>
      <c r="U138" s="106"/>
      <c r="V138" s="104"/>
      <c r="W138" s="105"/>
      <c r="X138" s="106"/>
      <c r="Y138" s="104"/>
      <c r="Z138" s="107"/>
      <c r="AA138" s="108"/>
      <c r="AB138" s="237"/>
      <c r="AC138" s="238"/>
      <c r="AD138" s="238"/>
      <c r="AE138" s="238"/>
      <c r="AF138" s="238"/>
      <c r="AG138" s="238"/>
      <c r="AH138" s="238"/>
      <c r="AI138" s="238"/>
      <c r="AJ138" s="238"/>
      <c r="AK138" s="238"/>
      <c r="AL138" s="238"/>
      <c r="AM138" s="238"/>
      <c r="AN138" s="238"/>
      <c r="AO138" s="238"/>
      <c r="AP138" s="238"/>
      <c r="AQ138" s="238"/>
      <c r="AR138" s="238"/>
      <c r="AS138" s="238"/>
      <c r="AT138" s="238"/>
      <c r="AU138" s="239"/>
      <c r="AV138" s="237"/>
      <c r="AW138" s="240"/>
      <c r="AX138" s="240"/>
      <c r="AY138" s="240"/>
      <c r="AZ138" s="240"/>
      <c r="BA138" s="240"/>
      <c r="BB138" s="240"/>
      <c r="BC138" s="240"/>
      <c r="BD138" s="240"/>
      <c r="BE138" s="240"/>
      <c r="BF138" s="240"/>
      <c r="BG138" s="240"/>
      <c r="BH138" s="240"/>
      <c r="BI138" s="240"/>
      <c r="BJ138" s="240"/>
      <c r="BK138" s="240"/>
      <c r="BL138" s="240"/>
      <c r="BM138" s="240"/>
      <c r="BN138" s="240"/>
      <c r="BO138" s="240"/>
      <c r="BP138" s="240"/>
      <c r="BQ138" s="240"/>
      <c r="BR138" s="240"/>
      <c r="BS138" s="240"/>
      <c r="BT138" s="240"/>
      <c r="BU138" s="240"/>
      <c r="BV138" s="240"/>
      <c r="BW138" s="240"/>
      <c r="BX138" s="240"/>
      <c r="BY138" s="240"/>
      <c r="BZ138" s="240"/>
      <c r="CA138" s="240"/>
      <c r="CB138" s="241"/>
      <c r="CC138" s="2214" t="str">
        <f>入力シート!AZ271</f>
        <v>-</v>
      </c>
      <c r="CD138" s="2217" t="str">
        <f>IF(入力シート!AZ271=入力シート!BB271,"➡",IF(入力シート!BB271&gt;入力シート!AZ271,"⇧","⇩"))</f>
        <v>➡</v>
      </c>
      <c r="CE138" s="2081">
        <v>10</v>
      </c>
      <c r="CF138" s="2083">
        <v>5</v>
      </c>
      <c r="CG138" s="2085">
        <v>0</v>
      </c>
      <c r="CH138" s="354"/>
      <c r="CI138" s="142"/>
      <c r="CJ138" s="135"/>
      <c r="CK138" s="135"/>
      <c r="CL138" s="135"/>
      <c r="CM138" s="135"/>
      <c r="CN138" s="136"/>
      <c r="CO138" s="1102"/>
      <c r="CP138" s="1126"/>
      <c r="CQ138" s="1126"/>
      <c r="CR138" s="1126"/>
      <c r="CS138" s="1127"/>
    </row>
    <row r="139" spans="1:97" ht="14.25" customHeight="1">
      <c r="A139" s="1954"/>
      <c r="B139" s="1955"/>
      <c r="C139" s="1956"/>
      <c r="D139" s="2090"/>
      <c r="E139" s="1960"/>
      <c r="F139" s="2262"/>
      <c r="G139" s="2263"/>
      <c r="H139" s="2263"/>
      <c r="I139" s="2263"/>
      <c r="J139" s="2263"/>
      <c r="K139" s="2263"/>
      <c r="L139" s="2263"/>
      <c r="M139" s="2263"/>
      <c r="N139" s="2263"/>
      <c r="O139" s="2263"/>
      <c r="P139" s="2263"/>
      <c r="Q139" s="2264"/>
      <c r="R139" s="64"/>
      <c r="S139" s="40"/>
      <c r="T139" s="65"/>
      <c r="U139" s="66"/>
      <c r="V139" s="40"/>
      <c r="W139" s="65"/>
      <c r="X139" s="66"/>
      <c r="Y139" s="40"/>
      <c r="Z139" s="67"/>
      <c r="AA139" s="39"/>
      <c r="AB139" s="250"/>
      <c r="AC139" s="251"/>
      <c r="AD139" s="251"/>
      <c r="AE139" s="251"/>
      <c r="AF139" s="251"/>
      <c r="AG139" s="251"/>
      <c r="AH139" s="251"/>
      <c r="AI139" s="251"/>
      <c r="AJ139" s="251"/>
      <c r="AK139" s="251"/>
      <c r="AL139" s="251"/>
      <c r="AM139" s="251"/>
      <c r="AN139" s="251"/>
      <c r="AO139" s="251"/>
      <c r="AP139" s="251"/>
      <c r="AQ139" s="251"/>
      <c r="AR139" s="251"/>
      <c r="AS139" s="251"/>
      <c r="AT139" s="251"/>
      <c r="AU139" s="252"/>
      <c r="AV139" s="1989" t="s">
        <v>2</v>
      </c>
      <c r="AW139" s="1990"/>
      <c r="AX139" s="2045" t="str">
        <f>IF(入力シート!M272="","",入力シート!M272)</f>
        <v/>
      </c>
      <c r="AY139" s="2045"/>
      <c r="AZ139" s="2045"/>
      <c r="BA139" s="2045"/>
      <c r="BB139" s="2045"/>
      <c r="BC139" s="1971" t="s">
        <v>602</v>
      </c>
      <c r="BD139" s="1971"/>
      <c r="BE139" s="1971"/>
      <c r="BF139" s="1971"/>
      <c r="BG139" s="1971"/>
      <c r="BH139" s="1971"/>
      <c r="BI139" s="1971"/>
      <c r="BJ139" s="1971"/>
      <c r="BK139" s="1971"/>
      <c r="BL139" s="1971"/>
      <c r="BM139" s="1971"/>
      <c r="BN139" s="1971"/>
      <c r="BO139" s="1971"/>
      <c r="BP139" s="1971"/>
      <c r="BQ139" s="1971"/>
      <c r="BR139" s="1971"/>
      <c r="BS139" s="1971"/>
      <c r="BT139" s="1971"/>
      <c r="BU139" s="1971"/>
      <c r="BV139" s="1971"/>
      <c r="BW139" s="1971"/>
      <c r="BX139" s="1971"/>
      <c r="BY139" s="1971"/>
      <c r="BZ139" s="1971"/>
      <c r="CA139" s="1971"/>
      <c r="CB139" s="184"/>
      <c r="CC139" s="2215"/>
      <c r="CD139" s="2218"/>
      <c r="CE139" s="2082"/>
      <c r="CF139" s="2084"/>
      <c r="CG139" s="2086"/>
      <c r="CH139" s="354"/>
      <c r="CI139" s="142"/>
      <c r="CJ139" s="2238" t="s">
        <v>603</v>
      </c>
      <c r="CK139" s="2238"/>
      <c r="CL139" s="2239" t="str">
        <f>IF(入力シート!AY270=1,入力シート!AV275,IF(OR(入力シート!AY270=2,入力シート!AY270=4),入力シート!P275,IF(入力シート!AY270=3,入力シート!AK275,入力シート!AV275)))</f>
        <v>-</v>
      </c>
      <c r="CM139" s="2239"/>
      <c r="CN139" s="136"/>
      <c r="CO139" s="1102"/>
      <c r="CP139" s="2237" t="str">
        <f>入力シート!AQ277</f>
        <v>□</v>
      </c>
      <c r="CQ139" s="1909" t="s">
        <v>604</v>
      </c>
      <c r="CR139" s="1910"/>
      <c r="CS139" s="1911"/>
    </row>
    <row r="140" spans="1:97" ht="14.25" customHeight="1">
      <c r="A140" s="1954"/>
      <c r="B140" s="1955"/>
      <c r="C140" s="1956"/>
      <c r="D140" s="2090"/>
      <c r="E140" s="1960"/>
      <c r="F140" s="2262"/>
      <c r="G140" s="2263"/>
      <c r="H140" s="2263"/>
      <c r="I140" s="2263"/>
      <c r="J140" s="2263"/>
      <c r="K140" s="2263"/>
      <c r="L140" s="2263"/>
      <c r="M140" s="2263"/>
      <c r="N140" s="2263"/>
      <c r="O140" s="2263"/>
      <c r="P140" s="2263"/>
      <c r="Q140" s="2264"/>
      <c r="R140" s="64"/>
      <c r="S140" s="40"/>
      <c r="T140" s="65"/>
      <c r="U140" s="66"/>
      <c r="V140" s="40"/>
      <c r="W140" s="65"/>
      <c r="X140" s="66"/>
      <c r="Y140" s="40"/>
      <c r="Z140" s="67"/>
      <c r="AA140" s="39"/>
      <c r="AB140" s="2012" t="s">
        <v>605</v>
      </c>
      <c r="AC140" s="2013"/>
      <c r="AD140" s="2013"/>
      <c r="AE140" s="2013"/>
      <c r="AF140" s="2013"/>
      <c r="AG140" s="2013"/>
      <c r="AH140" s="2013"/>
      <c r="AI140" s="2013"/>
      <c r="AJ140" s="2013"/>
      <c r="AK140" s="2013"/>
      <c r="AL140" s="2013"/>
      <c r="AM140" s="2013"/>
      <c r="AN140" s="2013"/>
      <c r="AO140" s="2013"/>
      <c r="AP140" s="2013"/>
      <c r="AQ140" s="2013"/>
      <c r="AR140" s="2013"/>
      <c r="AS140" s="2013"/>
      <c r="AT140" s="2013"/>
      <c r="AU140" s="2014"/>
      <c r="AV140" s="80"/>
      <c r="AW140" s="81"/>
      <c r="AX140" s="2023" t="s">
        <v>606</v>
      </c>
      <c r="AY140" s="2023"/>
      <c r="AZ140" s="2023"/>
      <c r="BA140" s="2023"/>
      <c r="BB140" s="2023"/>
      <c r="BC140" s="2023"/>
      <c r="BD140" s="2023"/>
      <c r="BE140" s="2023"/>
      <c r="BF140" s="2023"/>
      <c r="BG140" s="2023"/>
      <c r="BH140" s="2023"/>
      <c r="BI140" s="2023"/>
      <c r="BJ140" s="2023"/>
      <c r="BK140" s="2023"/>
      <c r="BL140" s="2023"/>
      <c r="BM140" s="2023"/>
      <c r="BN140" s="1971" t="s">
        <v>494</v>
      </c>
      <c r="BO140" s="1971"/>
      <c r="BP140" s="2045" t="str">
        <f>IF(入力シート!P274="","",入力シート!P274)</f>
        <v/>
      </c>
      <c r="BQ140" s="2045"/>
      <c r="BR140" s="2045"/>
      <c r="BS140" s="2045"/>
      <c r="BT140" s="2045"/>
      <c r="BU140" s="1971" t="s">
        <v>607</v>
      </c>
      <c r="BV140" s="1971"/>
      <c r="BW140" s="1971"/>
      <c r="BX140" s="110"/>
      <c r="BY140" s="110"/>
      <c r="BZ140" s="110"/>
      <c r="CA140" s="110"/>
      <c r="CB140" s="73"/>
      <c r="CC140" s="2215"/>
      <c r="CD140" s="2218"/>
      <c r="CE140" s="2082"/>
      <c r="CF140" s="2084"/>
      <c r="CG140" s="2086"/>
      <c r="CH140" s="354"/>
      <c r="CI140" s="142"/>
      <c r="CJ140" s="2238"/>
      <c r="CK140" s="2238"/>
      <c r="CL140" s="2239"/>
      <c r="CM140" s="2239"/>
      <c r="CN140" s="136"/>
      <c r="CO140" s="1102"/>
      <c r="CP140" s="2237"/>
      <c r="CQ140" s="1912"/>
      <c r="CR140" s="1910"/>
      <c r="CS140" s="1911"/>
    </row>
    <row r="141" spans="1:97" ht="14.25" customHeight="1">
      <c r="A141" s="1954"/>
      <c r="B141" s="1955"/>
      <c r="C141" s="1956"/>
      <c r="D141" s="2090"/>
      <c r="E141" s="1960"/>
      <c r="F141" s="2262"/>
      <c r="G141" s="2263"/>
      <c r="H141" s="2263"/>
      <c r="I141" s="2263"/>
      <c r="J141" s="2263"/>
      <c r="K141" s="2263"/>
      <c r="L141" s="2263"/>
      <c r="M141" s="2263"/>
      <c r="N141" s="2263"/>
      <c r="O141" s="2263"/>
      <c r="P141" s="2263"/>
      <c r="Q141" s="2264"/>
      <c r="R141" s="64"/>
      <c r="S141" s="40"/>
      <c r="T141" s="65"/>
      <c r="U141" s="66"/>
      <c r="V141" s="40"/>
      <c r="W141" s="65"/>
      <c r="X141" s="66"/>
      <c r="Y141" s="40"/>
      <c r="Z141" s="67"/>
      <c r="AA141" s="39"/>
      <c r="AB141" s="2012"/>
      <c r="AC141" s="2013"/>
      <c r="AD141" s="2013"/>
      <c r="AE141" s="2013"/>
      <c r="AF141" s="2013"/>
      <c r="AG141" s="2013"/>
      <c r="AH141" s="2013"/>
      <c r="AI141" s="2013"/>
      <c r="AJ141" s="2013"/>
      <c r="AK141" s="2013"/>
      <c r="AL141" s="2013"/>
      <c r="AM141" s="2013"/>
      <c r="AN141" s="2013"/>
      <c r="AO141" s="2013"/>
      <c r="AP141" s="2013"/>
      <c r="AQ141" s="2013"/>
      <c r="AR141" s="2013"/>
      <c r="AS141" s="2013"/>
      <c r="AT141" s="2013"/>
      <c r="AU141" s="2014"/>
      <c r="AV141" s="80"/>
      <c r="AW141" s="81"/>
      <c r="AX141" s="2023" t="s">
        <v>608</v>
      </c>
      <c r="AY141" s="2023"/>
      <c r="AZ141" s="2023"/>
      <c r="BA141" s="2023"/>
      <c r="BB141" s="2023"/>
      <c r="BC141" s="2023"/>
      <c r="BD141" s="2023"/>
      <c r="BE141" s="2023"/>
      <c r="BF141" s="2023"/>
      <c r="BG141" s="2023"/>
      <c r="BH141" s="2023"/>
      <c r="BI141" s="2023"/>
      <c r="BJ141" s="2023"/>
      <c r="BK141" s="2023"/>
      <c r="BL141" s="2023"/>
      <c r="BM141" s="2023"/>
      <c r="BN141" s="1971" t="s">
        <v>494</v>
      </c>
      <c r="BO141" s="1971"/>
      <c r="BP141" s="2045" t="str">
        <f>IF(入力シート!N274="","",入力シート!N274)</f>
        <v/>
      </c>
      <c r="BQ141" s="2045"/>
      <c r="BR141" s="2045"/>
      <c r="BS141" s="2045"/>
      <c r="BT141" s="2045"/>
      <c r="BU141" s="1971" t="s">
        <v>607</v>
      </c>
      <c r="BV141" s="1971"/>
      <c r="BW141" s="1971"/>
      <c r="BX141" s="110"/>
      <c r="BY141" s="110"/>
      <c r="BZ141" s="110"/>
      <c r="CA141" s="110"/>
      <c r="CB141" s="73"/>
      <c r="CC141" s="2215"/>
      <c r="CD141" s="2218"/>
      <c r="CE141" s="2082"/>
      <c r="CF141" s="2084"/>
      <c r="CG141" s="2086"/>
      <c r="CH141" s="354"/>
      <c r="CI141" s="142"/>
      <c r="CJ141" s="2238"/>
      <c r="CK141" s="2238"/>
      <c r="CL141" s="2239"/>
      <c r="CM141" s="2239"/>
      <c r="CN141" s="136"/>
      <c r="CO141" s="1103"/>
      <c r="CP141" s="1130" t="str">
        <f>入力シート!BD272</f>
        <v>■取得率</v>
      </c>
      <c r="CQ141" s="1100" t="str">
        <f>入力シート!BE272</f>
        <v>-</v>
      </c>
      <c r="CR141" s="367" t="str">
        <f>入力シート!BF272</f>
        <v>（人/人)</v>
      </c>
      <c r="CS141" s="1131"/>
    </row>
    <row r="142" spans="1:97" ht="14.25" customHeight="1">
      <c r="A142" s="1954"/>
      <c r="B142" s="1955"/>
      <c r="C142" s="1956"/>
      <c r="D142" s="2090"/>
      <c r="E142" s="1960"/>
      <c r="F142" s="2262"/>
      <c r="G142" s="2263"/>
      <c r="H142" s="2263"/>
      <c r="I142" s="2263"/>
      <c r="J142" s="2263"/>
      <c r="K142" s="2263"/>
      <c r="L142" s="2263"/>
      <c r="M142" s="2263"/>
      <c r="N142" s="2263"/>
      <c r="O142" s="2263"/>
      <c r="P142" s="2263"/>
      <c r="Q142" s="2264"/>
      <c r="R142" s="1976" t="str">
        <f>IF(AA144=10,"○","")</f>
        <v/>
      </c>
      <c r="S142" s="1977"/>
      <c r="T142" s="1978"/>
      <c r="U142" s="1979" t="str">
        <f>IF(AA144=5,"○","")</f>
        <v/>
      </c>
      <c r="V142" s="1977"/>
      <c r="W142" s="1978"/>
      <c r="X142" s="1979" t="str">
        <f>IF(AA144=0,"○","")</f>
        <v/>
      </c>
      <c r="Y142" s="1977"/>
      <c r="Z142" s="1980"/>
      <c r="AA142" s="39"/>
      <c r="AB142" s="2012"/>
      <c r="AC142" s="2013"/>
      <c r="AD142" s="2013"/>
      <c r="AE142" s="2013"/>
      <c r="AF142" s="2013"/>
      <c r="AG142" s="2013"/>
      <c r="AH142" s="2013"/>
      <c r="AI142" s="2013"/>
      <c r="AJ142" s="2013"/>
      <c r="AK142" s="2013"/>
      <c r="AL142" s="2013"/>
      <c r="AM142" s="2013"/>
      <c r="AN142" s="2013"/>
      <c r="AO142" s="2013"/>
      <c r="AP142" s="2013"/>
      <c r="AQ142" s="2013"/>
      <c r="AR142" s="2013"/>
      <c r="AS142" s="2013"/>
      <c r="AT142" s="2013"/>
      <c r="AU142" s="2014"/>
      <c r="AV142" s="80"/>
      <c r="AW142" s="81"/>
      <c r="AX142" s="2023" t="s">
        <v>609</v>
      </c>
      <c r="AY142" s="2023"/>
      <c r="AZ142" s="2023"/>
      <c r="BA142" s="2023"/>
      <c r="BB142" s="2023"/>
      <c r="BC142" s="2023"/>
      <c r="BD142" s="2023"/>
      <c r="BE142" s="2023"/>
      <c r="BF142" s="2023"/>
      <c r="BG142" s="2023"/>
      <c r="BH142" s="2023"/>
      <c r="BI142" s="2023"/>
      <c r="BJ142" s="2023"/>
      <c r="BK142" s="2023"/>
      <c r="BL142" s="2023"/>
      <c r="BM142" s="2023"/>
      <c r="BN142" s="1971" t="s">
        <v>494</v>
      </c>
      <c r="BO142" s="1971"/>
      <c r="BP142" s="2037" t="str">
        <f>IF(入力シート!P275=0,"",入力シート!P275)</f>
        <v>-</v>
      </c>
      <c r="BQ142" s="2037"/>
      <c r="BR142" s="2037"/>
      <c r="BS142" s="2037"/>
      <c r="BT142" s="2037"/>
      <c r="BU142" s="1971" t="s">
        <v>500</v>
      </c>
      <c r="BV142" s="1971"/>
      <c r="BW142" s="1971"/>
      <c r="BX142" s="110"/>
      <c r="BY142" s="110"/>
      <c r="BZ142" s="110"/>
      <c r="CA142" s="110"/>
      <c r="CB142" s="73"/>
      <c r="CC142" s="2215"/>
      <c r="CD142" s="2218"/>
      <c r="CE142" s="2082"/>
      <c r="CF142" s="2084"/>
      <c r="CG142" s="2086"/>
      <c r="CH142" s="354"/>
      <c r="CI142" s="142"/>
      <c r="CJ142" s="2238"/>
      <c r="CK142" s="2238"/>
      <c r="CL142" s="2239"/>
      <c r="CM142" s="2239"/>
      <c r="CN142" s="136"/>
      <c r="CO142" s="1103"/>
      <c r="CP142" s="368" t="str">
        <f>入力シート!BD273</f>
        <v>上記より-点</v>
      </c>
      <c r="CQ142" s="1130"/>
      <c r="CR142" s="1130"/>
      <c r="CS142" s="1131"/>
    </row>
    <row r="143" spans="1:97" ht="13.5" customHeight="1">
      <c r="A143" s="1954"/>
      <c r="B143" s="1955"/>
      <c r="C143" s="1956"/>
      <c r="D143" s="2090"/>
      <c r="E143" s="1960"/>
      <c r="F143" s="2262"/>
      <c r="G143" s="2263"/>
      <c r="H143" s="2263"/>
      <c r="I143" s="2263"/>
      <c r="J143" s="2263"/>
      <c r="K143" s="2263"/>
      <c r="L143" s="2263"/>
      <c r="M143" s="2263"/>
      <c r="N143" s="2263"/>
      <c r="O143" s="2263"/>
      <c r="P143" s="2263"/>
      <c r="Q143" s="2264"/>
      <c r="R143" s="1976"/>
      <c r="S143" s="1977"/>
      <c r="T143" s="1978"/>
      <c r="U143" s="1979"/>
      <c r="V143" s="1977"/>
      <c r="W143" s="1978"/>
      <c r="X143" s="1979"/>
      <c r="Y143" s="1977"/>
      <c r="Z143" s="1980"/>
      <c r="AA143" s="39"/>
      <c r="AB143" s="2012"/>
      <c r="AC143" s="2013"/>
      <c r="AD143" s="2013"/>
      <c r="AE143" s="2013"/>
      <c r="AF143" s="2013"/>
      <c r="AG143" s="2013"/>
      <c r="AH143" s="2013"/>
      <c r="AI143" s="2013"/>
      <c r="AJ143" s="2013"/>
      <c r="AK143" s="2013"/>
      <c r="AL143" s="2013"/>
      <c r="AM143" s="2013"/>
      <c r="AN143" s="2013"/>
      <c r="AO143" s="2013"/>
      <c r="AP143" s="2013"/>
      <c r="AQ143" s="2013"/>
      <c r="AR143" s="2013"/>
      <c r="AS143" s="2013"/>
      <c r="AT143" s="2013"/>
      <c r="AU143" s="2014"/>
      <c r="AV143" s="1989" t="str">
        <f>入力シート!L277</f>
        <v>□</v>
      </c>
      <c r="AW143" s="1990"/>
      <c r="AX143" s="2023" t="s">
        <v>610</v>
      </c>
      <c r="AY143" s="2023"/>
      <c r="AZ143" s="2023"/>
      <c r="BA143" s="2023"/>
      <c r="BB143" s="2023"/>
      <c r="BC143" s="2023"/>
      <c r="BD143" s="2023"/>
      <c r="BE143" s="2023"/>
      <c r="BF143" s="2023"/>
      <c r="BG143" s="2023"/>
      <c r="BH143" s="2023"/>
      <c r="BI143" s="2023"/>
      <c r="BJ143" s="2023"/>
      <c r="BK143" s="2023"/>
      <c r="BL143" s="2023"/>
      <c r="BM143" s="2023"/>
      <c r="BN143" s="2023"/>
      <c r="BO143" s="2023"/>
      <c r="BP143" s="2023"/>
      <c r="BQ143" s="2023"/>
      <c r="BR143" s="2023"/>
      <c r="BS143" s="2023"/>
      <c r="BT143" s="110"/>
      <c r="BU143" s="110"/>
      <c r="BV143" s="110"/>
      <c r="BW143" s="110"/>
      <c r="BX143" s="110"/>
      <c r="BY143" s="110"/>
      <c r="BZ143" s="110"/>
      <c r="CA143" s="110"/>
      <c r="CB143" s="73"/>
      <c r="CC143" s="2215"/>
      <c r="CD143" s="2218"/>
      <c r="CE143" s="2082"/>
      <c r="CF143" s="2084"/>
      <c r="CG143" s="2086"/>
      <c r="CH143" s="354" t="str">
        <f>入力シート!BB271</f>
        <v>-</v>
      </c>
      <c r="CI143" s="142"/>
      <c r="CJ143" s="244"/>
      <c r="CK143" s="244"/>
      <c r="CL143" s="88"/>
      <c r="CM143" s="88"/>
      <c r="CN143" s="136"/>
      <c r="CO143" s="1103"/>
      <c r="CP143" s="1130"/>
      <c r="CQ143" s="1130"/>
      <c r="CR143" s="1130"/>
      <c r="CS143" s="1131"/>
    </row>
    <row r="144" spans="1:97" ht="15" customHeight="1">
      <c r="A144" s="1954"/>
      <c r="B144" s="1955"/>
      <c r="C144" s="1956"/>
      <c r="D144" s="2090"/>
      <c r="E144" s="1960"/>
      <c r="F144" s="2262"/>
      <c r="G144" s="2263"/>
      <c r="H144" s="2263"/>
      <c r="I144" s="2263"/>
      <c r="J144" s="2263"/>
      <c r="K144" s="2263"/>
      <c r="L144" s="2263"/>
      <c r="M144" s="2263"/>
      <c r="N144" s="2263"/>
      <c r="O144" s="2263"/>
      <c r="P144" s="2263"/>
      <c r="Q144" s="2264"/>
      <c r="R144" s="1981">
        <v>10</v>
      </c>
      <c r="S144" s="1982"/>
      <c r="T144" s="1983"/>
      <c r="U144" s="1984">
        <v>5</v>
      </c>
      <c r="V144" s="1982"/>
      <c r="W144" s="1983"/>
      <c r="X144" s="1984">
        <v>0</v>
      </c>
      <c r="Y144" s="1982"/>
      <c r="Z144" s="1985"/>
      <c r="AA144" s="39" t="str">
        <f>入力シート!AZ271</f>
        <v>-</v>
      </c>
      <c r="AB144" s="2012"/>
      <c r="AC144" s="2013"/>
      <c r="AD144" s="2013"/>
      <c r="AE144" s="2013"/>
      <c r="AF144" s="2013"/>
      <c r="AG144" s="2013"/>
      <c r="AH144" s="2013"/>
      <c r="AI144" s="2013"/>
      <c r="AJ144" s="2013"/>
      <c r="AK144" s="2013"/>
      <c r="AL144" s="2013"/>
      <c r="AM144" s="2013"/>
      <c r="AN144" s="2013"/>
      <c r="AO144" s="2013"/>
      <c r="AP144" s="2013"/>
      <c r="AQ144" s="2013"/>
      <c r="AR144" s="2013"/>
      <c r="AS144" s="2013"/>
      <c r="AT144" s="2013"/>
      <c r="AU144" s="2014"/>
      <c r="AV144" s="2041"/>
      <c r="AW144" s="2015"/>
      <c r="AX144" s="2015"/>
      <c r="AY144" s="2015"/>
      <c r="AZ144" s="2015"/>
      <c r="BA144" s="2015"/>
      <c r="BB144" s="2015"/>
      <c r="BC144" s="2015"/>
      <c r="BD144" s="2015"/>
      <c r="BE144" s="2015"/>
      <c r="BF144" s="2015"/>
      <c r="BG144" s="2015"/>
      <c r="BH144" s="2015"/>
      <c r="BI144" s="2015"/>
      <c r="BJ144" s="2015"/>
      <c r="BK144" s="2015"/>
      <c r="BL144" s="2015"/>
      <c r="BM144" s="2015"/>
      <c r="BN144" s="2015"/>
      <c r="BO144" s="2015"/>
      <c r="BP144" s="2015"/>
      <c r="BQ144" s="2015"/>
      <c r="BR144" s="2015"/>
      <c r="BS144" s="2015"/>
      <c r="BT144" s="2015"/>
      <c r="BU144" s="2015"/>
      <c r="BV144" s="2015"/>
      <c r="BW144" s="2015"/>
      <c r="BX144" s="2015"/>
      <c r="BY144" s="2015"/>
      <c r="BZ144" s="2015"/>
      <c r="CA144" s="2015"/>
      <c r="CB144" s="2042"/>
      <c r="CC144" s="2215"/>
      <c r="CD144" s="2218"/>
      <c r="CE144" s="2082"/>
      <c r="CF144" s="2084"/>
      <c r="CG144" s="2086"/>
      <c r="CH144" s="354"/>
      <c r="CI144" s="142"/>
      <c r="CJ144" s="135"/>
      <c r="CK144" s="135"/>
      <c r="CL144" s="135"/>
      <c r="CM144" s="135"/>
      <c r="CN144" s="136"/>
      <c r="CO144" s="1103"/>
      <c r="CP144" s="1870" t="str">
        <f>IF(入力シート!BD275="","",入力シート!BD275)</f>
        <v/>
      </c>
      <c r="CQ144" s="2246"/>
      <c r="CR144" s="2246"/>
      <c r="CS144" s="2247"/>
    </row>
    <row r="145" spans="1:97" ht="14.25" customHeight="1">
      <c r="A145" s="1954"/>
      <c r="B145" s="1955"/>
      <c r="C145" s="1956"/>
      <c r="D145" s="2090"/>
      <c r="E145" s="1960"/>
      <c r="F145" s="2262"/>
      <c r="G145" s="2263"/>
      <c r="H145" s="2263"/>
      <c r="I145" s="2263"/>
      <c r="J145" s="2263"/>
      <c r="K145" s="2263"/>
      <c r="L145" s="2263"/>
      <c r="M145" s="2263"/>
      <c r="N145" s="2263"/>
      <c r="O145" s="2263"/>
      <c r="P145" s="2263"/>
      <c r="Q145" s="2264"/>
      <c r="R145" s="1981"/>
      <c r="S145" s="1982"/>
      <c r="T145" s="1983"/>
      <c r="U145" s="1984"/>
      <c r="V145" s="1982"/>
      <c r="W145" s="1983"/>
      <c r="X145" s="1984"/>
      <c r="Y145" s="1982"/>
      <c r="Z145" s="1985"/>
      <c r="AA145" s="39"/>
      <c r="AB145" s="2012"/>
      <c r="AC145" s="2013"/>
      <c r="AD145" s="2013"/>
      <c r="AE145" s="2013"/>
      <c r="AF145" s="2013"/>
      <c r="AG145" s="2013"/>
      <c r="AH145" s="2013"/>
      <c r="AI145" s="2013"/>
      <c r="AJ145" s="2013"/>
      <c r="AK145" s="2013"/>
      <c r="AL145" s="2013"/>
      <c r="AM145" s="2013"/>
      <c r="AN145" s="2013"/>
      <c r="AO145" s="2013"/>
      <c r="AP145" s="2013"/>
      <c r="AQ145" s="2013"/>
      <c r="AR145" s="2013"/>
      <c r="AS145" s="2013"/>
      <c r="AT145" s="2013"/>
      <c r="AU145" s="2014"/>
      <c r="AV145" s="2220"/>
      <c r="AW145" s="2221"/>
      <c r="AX145" s="2221"/>
      <c r="AY145" s="2221"/>
      <c r="AZ145" s="2221"/>
      <c r="BA145" s="2221"/>
      <c r="BB145" s="2221"/>
      <c r="BC145" s="2221"/>
      <c r="BD145" s="2221"/>
      <c r="BE145" s="2221"/>
      <c r="BF145" s="2221"/>
      <c r="BG145" s="2221"/>
      <c r="BH145" s="2221"/>
      <c r="BI145" s="2221"/>
      <c r="BJ145" s="2221"/>
      <c r="BK145" s="2221"/>
      <c r="BL145" s="2221"/>
      <c r="BM145" s="2221"/>
      <c r="BN145" s="2221"/>
      <c r="BO145" s="2221"/>
      <c r="BP145" s="2221"/>
      <c r="BQ145" s="2221"/>
      <c r="BR145" s="2221"/>
      <c r="BS145" s="2221"/>
      <c r="BT145" s="2221"/>
      <c r="BU145" s="2221"/>
      <c r="BV145" s="2221"/>
      <c r="BW145" s="2221"/>
      <c r="BX145" s="2221"/>
      <c r="BY145" s="2221"/>
      <c r="BZ145" s="2221"/>
      <c r="CA145" s="2221"/>
      <c r="CB145" s="2222"/>
      <c r="CC145" s="2215"/>
      <c r="CD145" s="2218"/>
      <c r="CE145" s="2082"/>
      <c r="CF145" s="2084"/>
      <c r="CG145" s="2086"/>
      <c r="CH145" s="354"/>
      <c r="CI145" s="142"/>
      <c r="CJ145" s="253"/>
      <c r="CK145" s="254"/>
      <c r="CL145" s="2240" t="s">
        <v>501</v>
      </c>
      <c r="CM145" s="2231" t="str">
        <f>入力シート!BB271</f>
        <v>-</v>
      </c>
      <c r="CN145" s="2244" t="s">
        <v>25</v>
      </c>
      <c r="CO145" s="1103"/>
      <c r="CP145" s="2246"/>
      <c r="CQ145" s="2246"/>
      <c r="CR145" s="2246"/>
      <c r="CS145" s="2247"/>
    </row>
    <row r="146" spans="1:97" ht="14.25" customHeight="1">
      <c r="A146" s="1954"/>
      <c r="B146" s="1955"/>
      <c r="C146" s="1956"/>
      <c r="D146" s="2090"/>
      <c r="E146" s="1960"/>
      <c r="F146" s="2262"/>
      <c r="G146" s="2263"/>
      <c r="H146" s="2263"/>
      <c r="I146" s="2263"/>
      <c r="J146" s="2263"/>
      <c r="K146" s="2263"/>
      <c r="L146" s="2263"/>
      <c r="M146" s="2263"/>
      <c r="N146" s="2263"/>
      <c r="O146" s="2263"/>
      <c r="P146" s="2263"/>
      <c r="Q146" s="2264"/>
      <c r="R146" s="64"/>
      <c r="S146" s="40"/>
      <c r="T146" s="65"/>
      <c r="U146" s="66"/>
      <c r="V146" s="40"/>
      <c r="W146" s="65"/>
      <c r="X146" s="66"/>
      <c r="Y146" s="40"/>
      <c r="Z146" s="67"/>
      <c r="AA146" s="39"/>
      <c r="AB146" s="2012"/>
      <c r="AC146" s="2013"/>
      <c r="AD146" s="2013"/>
      <c r="AE146" s="2013"/>
      <c r="AF146" s="2013"/>
      <c r="AG146" s="2013"/>
      <c r="AH146" s="2013"/>
      <c r="AI146" s="2013"/>
      <c r="AJ146" s="2013"/>
      <c r="AK146" s="2013"/>
      <c r="AL146" s="2013"/>
      <c r="AM146" s="2013"/>
      <c r="AN146" s="2013"/>
      <c r="AO146" s="2013"/>
      <c r="AP146" s="2013"/>
      <c r="AQ146" s="2013"/>
      <c r="AR146" s="2013"/>
      <c r="AS146" s="2013"/>
      <c r="AT146" s="2013"/>
      <c r="AU146" s="2014"/>
      <c r="AV146" s="2181"/>
      <c r="AW146" s="1971"/>
      <c r="AX146" s="1971"/>
      <c r="AY146" s="1971"/>
      <c r="AZ146" s="1971"/>
      <c r="BA146" s="1971"/>
      <c r="BB146" s="1971"/>
      <c r="BC146" s="1971"/>
      <c r="BD146" s="1971"/>
      <c r="BE146" s="1971"/>
      <c r="BF146" s="1971"/>
      <c r="BG146" s="1971"/>
      <c r="BH146" s="1971"/>
      <c r="BI146" s="1971"/>
      <c r="BJ146" s="1971"/>
      <c r="BK146" s="1971"/>
      <c r="BL146" s="1971"/>
      <c r="BM146" s="1971"/>
      <c r="BN146" s="1971"/>
      <c r="BO146" s="1971"/>
      <c r="BP146" s="1971"/>
      <c r="BQ146" s="1971"/>
      <c r="BR146" s="1971"/>
      <c r="BS146" s="1971"/>
      <c r="BT146" s="1971"/>
      <c r="BU146" s="1971"/>
      <c r="BV146" s="1971"/>
      <c r="BW146" s="1971"/>
      <c r="BX146" s="1971"/>
      <c r="BY146" s="1971"/>
      <c r="BZ146" s="1971"/>
      <c r="CA146" s="1971"/>
      <c r="CB146" s="2182"/>
      <c r="CC146" s="2215"/>
      <c r="CD146" s="2218"/>
      <c r="CE146" s="2082"/>
      <c r="CF146" s="2084"/>
      <c r="CG146" s="2086"/>
      <c r="CH146" s="354"/>
      <c r="CI146" s="142"/>
      <c r="CJ146" s="253"/>
      <c r="CK146" s="255"/>
      <c r="CL146" s="2241"/>
      <c r="CM146" s="2232"/>
      <c r="CN146" s="2245"/>
      <c r="CO146" s="1103"/>
      <c r="CP146" s="2246"/>
      <c r="CQ146" s="2246"/>
      <c r="CR146" s="2246"/>
      <c r="CS146" s="2247"/>
    </row>
    <row r="147" spans="1:97" ht="14.25" customHeight="1">
      <c r="A147" s="1954"/>
      <c r="B147" s="1955"/>
      <c r="C147" s="1956"/>
      <c r="D147" s="2090"/>
      <c r="E147" s="1960"/>
      <c r="F147" s="2262"/>
      <c r="G147" s="2263"/>
      <c r="H147" s="2263"/>
      <c r="I147" s="2263"/>
      <c r="J147" s="2263"/>
      <c r="K147" s="2263"/>
      <c r="L147" s="2263"/>
      <c r="M147" s="2263"/>
      <c r="N147" s="2263"/>
      <c r="O147" s="2263"/>
      <c r="P147" s="2263"/>
      <c r="Q147" s="2264"/>
      <c r="R147" s="64"/>
      <c r="S147" s="40"/>
      <c r="T147" s="65"/>
      <c r="U147" s="66"/>
      <c r="V147" s="40"/>
      <c r="W147" s="65"/>
      <c r="X147" s="66"/>
      <c r="Y147" s="40"/>
      <c r="Z147" s="67"/>
      <c r="AA147" s="39"/>
      <c r="AB147" s="2115" t="s">
        <v>611</v>
      </c>
      <c r="AC147" s="2116"/>
      <c r="AD147" s="2116"/>
      <c r="AE147" s="2116"/>
      <c r="AF147" s="2116"/>
      <c r="AG147" s="2116"/>
      <c r="AH147" s="2116"/>
      <c r="AI147" s="2116"/>
      <c r="AJ147" s="2116"/>
      <c r="AK147" s="2116"/>
      <c r="AL147" s="2116"/>
      <c r="AM147" s="2116"/>
      <c r="AN147" s="2116"/>
      <c r="AO147" s="2116"/>
      <c r="AP147" s="2116"/>
      <c r="AQ147" s="2116"/>
      <c r="AR147" s="2116"/>
      <c r="AS147" s="2116"/>
      <c r="AT147" s="2116"/>
      <c r="AU147" s="2116"/>
      <c r="AV147" s="2116"/>
      <c r="AW147" s="2116"/>
      <c r="AX147" s="2116"/>
      <c r="AY147" s="2116"/>
      <c r="AZ147" s="2116"/>
      <c r="BA147" s="2116"/>
      <c r="BB147" s="2116"/>
      <c r="BC147" s="2116"/>
      <c r="BD147" s="2116"/>
      <c r="BE147" s="2116"/>
      <c r="BF147" s="2116"/>
      <c r="BG147" s="2116"/>
      <c r="BH147" s="2116"/>
      <c r="BI147" s="2116"/>
      <c r="BJ147" s="2116"/>
      <c r="BK147" s="2116"/>
      <c r="BL147" s="2116"/>
      <c r="BM147" s="2116"/>
      <c r="BN147" s="2116"/>
      <c r="BO147" s="2116"/>
      <c r="BP147" s="2116"/>
      <c r="BQ147" s="2116"/>
      <c r="BR147" s="2116"/>
      <c r="BS147" s="2116"/>
      <c r="BT147" s="2116"/>
      <c r="BU147" s="2116"/>
      <c r="BV147" s="2116"/>
      <c r="BW147" s="2116"/>
      <c r="BX147" s="2116"/>
      <c r="BY147" s="2116"/>
      <c r="BZ147" s="2116"/>
      <c r="CA147" s="2116"/>
      <c r="CB147" s="2117"/>
      <c r="CC147" s="2215"/>
      <c r="CD147" s="2218"/>
      <c r="CE147" s="2082"/>
      <c r="CF147" s="2084"/>
      <c r="CG147" s="2086"/>
      <c r="CH147" s="354"/>
      <c r="CI147" s="142"/>
      <c r="CJ147" s="253"/>
      <c r="CK147" s="255"/>
      <c r="CL147" s="2241"/>
      <c r="CM147" s="2232"/>
      <c r="CN147" s="2245"/>
      <c r="CO147" s="1103"/>
      <c r="CP147" s="2246"/>
      <c r="CQ147" s="2246"/>
      <c r="CR147" s="2246"/>
      <c r="CS147" s="2247"/>
    </row>
    <row r="148" spans="1:97" ht="14.25" customHeight="1" thickBot="1">
      <c r="A148" s="1954"/>
      <c r="B148" s="1955"/>
      <c r="C148" s="1956"/>
      <c r="D148" s="2090"/>
      <c r="E148" s="1960"/>
      <c r="F148" s="2262"/>
      <c r="G148" s="2263"/>
      <c r="H148" s="2263"/>
      <c r="I148" s="2263"/>
      <c r="J148" s="2263"/>
      <c r="K148" s="2263"/>
      <c r="L148" s="2263"/>
      <c r="M148" s="2263"/>
      <c r="N148" s="2263"/>
      <c r="O148" s="2263"/>
      <c r="P148" s="2263"/>
      <c r="Q148" s="2264"/>
      <c r="R148" s="64"/>
      <c r="S148" s="40"/>
      <c r="T148" s="65"/>
      <c r="U148" s="66"/>
      <c r="V148" s="40"/>
      <c r="W148" s="65"/>
      <c r="X148" s="66"/>
      <c r="Y148" s="40"/>
      <c r="Z148" s="67"/>
      <c r="AA148" s="39"/>
      <c r="AB148" s="2115"/>
      <c r="AC148" s="2116"/>
      <c r="AD148" s="2116"/>
      <c r="AE148" s="2116"/>
      <c r="AF148" s="2116"/>
      <c r="AG148" s="2116"/>
      <c r="AH148" s="2116"/>
      <c r="AI148" s="2116"/>
      <c r="AJ148" s="2116"/>
      <c r="AK148" s="2116"/>
      <c r="AL148" s="2116"/>
      <c r="AM148" s="2116"/>
      <c r="AN148" s="2116"/>
      <c r="AO148" s="2116"/>
      <c r="AP148" s="2116"/>
      <c r="AQ148" s="2116"/>
      <c r="AR148" s="2116"/>
      <c r="AS148" s="2116"/>
      <c r="AT148" s="2116"/>
      <c r="AU148" s="2116"/>
      <c r="AV148" s="2116"/>
      <c r="AW148" s="2116"/>
      <c r="AX148" s="2116"/>
      <c r="AY148" s="2116"/>
      <c r="AZ148" s="2116"/>
      <c r="BA148" s="2116"/>
      <c r="BB148" s="2116"/>
      <c r="BC148" s="2116"/>
      <c r="BD148" s="2116"/>
      <c r="BE148" s="2116"/>
      <c r="BF148" s="2116"/>
      <c r="BG148" s="2116"/>
      <c r="BH148" s="2116"/>
      <c r="BI148" s="2116"/>
      <c r="BJ148" s="2116"/>
      <c r="BK148" s="2116"/>
      <c r="BL148" s="2116"/>
      <c r="BM148" s="2116"/>
      <c r="BN148" s="2116"/>
      <c r="BO148" s="2116"/>
      <c r="BP148" s="2116"/>
      <c r="BQ148" s="2116"/>
      <c r="BR148" s="2116"/>
      <c r="BS148" s="2116"/>
      <c r="BT148" s="2116"/>
      <c r="BU148" s="2116"/>
      <c r="BV148" s="2116"/>
      <c r="BW148" s="2116"/>
      <c r="BX148" s="2116"/>
      <c r="BY148" s="2116"/>
      <c r="BZ148" s="2116"/>
      <c r="CA148" s="2116"/>
      <c r="CB148" s="2117"/>
      <c r="CC148" s="2242"/>
      <c r="CD148" s="2243"/>
      <c r="CE148" s="2106"/>
      <c r="CF148" s="2107"/>
      <c r="CG148" s="2108"/>
      <c r="CH148" s="354"/>
      <c r="CI148" s="142"/>
      <c r="CJ148" s="135"/>
      <c r="CK148" s="168"/>
      <c r="CL148" s="256"/>
      <c r="CM148" s="256"/>
      <c r="CN148" s="257"/>
      <c r="CO148" s="1108"/>
      <c r="CP148" s="2248"/>
      <c r="CQ148" s="2248"/>
      <c r="CR148" s="2248"/>
      <c r="CS148" s="2249"/>
    </row>
    <row r="149" spans="1:97" ht="14.25" customHeight="1">
      <c r="A149" s="2250" t="s">
        <v>612</v>
      </c>
      <c r="B149" s="2251"/>
      <c r="C149" s="2252"/>
      <c r="D149" s="258"/>
      <c r="E149" s="259"/>
      <c r="F149" s="232"/>
      <c r="G149" s="233"/>
      <c r="H149" s="233"/>
      <c r="I149" s="233"/>
      <c r="J149" s="233"/>
      <c r="K149" s="233"/>
      <c r="L149" s="233"/>
      <c r="M149" s="233"/>
      <c r="N149" s="233"/>
      <c r="O149" s="233"/>
      <c r="P149" s="233"/>
      <c r="Q149" s="233"/>
      <c r="R149" s="48"/>
      <c r="S149" s="49"/>
      <c r="T149" s="50"/>
      <c r="U149" s="51"/>
      <c r="V149" s="49"/>
      <c r="W149" s="50"/>
      <c r="X149" s="51"/>
      <c r="Y149" s="49"/>
      <c r="Z149" s="52"/>
      <c r="AA149" s="53"/>
      <c r="AB149" s="234"/>
      <c r="AC149" s="260"/>
      <c r="AD149" s="260"/>
      <c r="AE149" s="260"/>
      <c r="AF149" s="260"/>
      <c r="AG149" s="260"/>
      <c r="AH149" s="260"/>
      <c r="AI149" s="260"/>
      <c r="AJ149" s="260"/>
      <c r="AK149" s="260"/>
      <c r="AL149" s="260"/>
      <c r="AM149" s="260"/>
      <c r="AN149" s="260"/>
      <c r="AO149" s="260"/>
      <c r="AP149" s="260"/>
      <c r="AQ149" s="260"/>
      <c r="AR149" s="260"/>
      <c r="AS149" s="260"/>
      <c r="AT149" s="260"/>
      <c r="AU149" s="261"/>
      <c r="AV149" s="260"/>
      <c r="AW149" s="183"/>
      <c r="AX149" s="183"/>
      <c r="AY149" s="183"/>
      <c r="AZ149" s="183"/>
      <c r="BA149" s="183"/>
      <c r="BB149" s="183"/>
      <c r="BC149" s="183"/>
      <c r="BD149" s="183"/>
      <c r="BE149" s="183"/>
      <c r="BF149" s="183"/>
      <c r="BG149" s="183"/>
      <c r="BH149" s="183"/>
      <c r="BI149" s="183"/>
      <c r="BJ149" s="183"/>
      <c r="BK149" s="183"/>
      <c r="BL149" s="183"/>
      <c r="BM149" s="183"/>
      <c r="BN149" s="183"/>
      <c r="BO149" s="183"/>
      <c r="BP149" s="183"/>
      <c r="BQ149" s="183"/>
      <c r="BR149" s="183"/>
      <c r="BS149" s="183"/>
      <c r="BT149" s="183"/>
      <c r="BU149" s="183"/>
      <c r="BV149" s="183"/>
      <c r="BW149" s="183"/>
      <c r="BX149" s="183"/>
      <c r="BY149" s="183"/>
      <c r="BZ149" s="183"/>
      <c r="CA149" s="183"/>
      <c r="CB149" s="235"/>
      <c r="CC149" s="2229">
        <f>入力シート!AZ283</f>
        <v>5</v>
      </c>
      <c r="CD149" s="2230" t="str">
        <f>IF(入力シート!AZ283=入力シート!BB283,"➡",IF(入力シート!BB283&gt;入力シート!AZ283,"⇧","⇩"))</f>
        <v>⇧</v>
      </c>
      <c r="CE149" s="2135">
        <v>5</v>
      </c>
      <c r="CF149" s="2126">
        <v>3</v>
      </c>
      <c r="CG149" s="2138">
        <v>0</v>
      </c>
      <c r="CH149" s="356"/>
      <c r="CI149" s="169"/>
      <c r="CJ149" s="170"/>
      <c r="CK149" s="170"/>
      <c r="CL149" s="170"/>
      <c r="CM149" s="170"/>
      <c r="CN149" s="171"/>
      <c r="CO149" s="1866" t="str">
        <f>IF(入力シート!BC283="","",入力シート!BC283)</f>
        <v/>
      </c>
      <c r="CP149" s="1867"/>
      <c r="CQ149" s="1867"/>
      <c r="CR149" s="1867"/>
      <c r="CS149" s="1868"/>
    </row>
    <row r="150" spans="1:97" ht="14.25" customHeight="1">
      <c r="A150" s="2253"/>
      <c r="B150" s="2254"/>
      <c r="C150" s="2255"/>
      <c r="D150" s="2265" t="s">
        <v>20</v>
      </c>
      <c r="E150" s="2266"/>
      <c r="F150" s="2269" t="s">
        <v>613</v>
      </c>
      <c r="G150" s="2270"/>
      <c r="H150" s="2270"/>
      <c r="I150" s="2270"/>
      <c r="J150" s="2270"/>
      <c r="K150" s="2270"/>
      <c r="L150" s="2270"/>
      <c r="M150" s="2270"/>
      <c r="N150" s="2270"/>
      <c r="O150" s="2270"/>
      <c r="P150" s="2270"/>
      <c r="Q150" s="2270"/>
      <c r="R150" s="262"/>
      <c r="S150" s="263"/>
      <c r="T150" s="264"/>
      <c r="U150" s="265"/>
      <c r="V150" s="263"/>
      <c r="W150" s="264"/>
      <c r="X150" s="265"/>
      <c r="Y150" s="263"/>
      <c r="Z150" s="266"/>
      <c r="AA150" s="267"/>
      <c r="AB150" s="268"/>
      <c r="AC150" s="269"/>
      <c r="AD150" s="269"/>
      <c r="AE150" s="269"/>
      <c r="AF150" s="269"/>
      <c r="AG150" s="269"/>
      <c r="AH150" s="269"/>
      <c r="AI150" s="269"/>
      <c r="AJ150" s="269"/>
      <c r="AK150" s="269"/>
      <c r="AL150" s="269"/>
      <c r="AM150" s="269"/>
      <c r="AN150" s="269"/>
      <c r="AO150" s="269"/>
      <c r="AP150" s="269"/>
      <c r="AQ150" s="269"/>
      <c r="AR150" s="269"/>
      <c r="AS150" s="269"/>
      <c r="AT150" s="269"/>
      <c r="AU150" s="270"/>
      <c r="AV150" s="1989" t="str">
        <f>入力シート!K285</f>
        <v>☑</v>
      </c>
      <c r="AW150" s="1990"/>
      <c r="AX150" s="2023" t="s">
        <v>614</v>
      </c>
      <c r="AY150" s="2023"/>
      <c r="AZ150" s="2023"/>
      <c r="BA150" s="2023"/>
      <c r="BB150" s="2023"/>
      <c r="BC150" s="2023"/>
      <c r="BD150" s="2023"/>
      <c r="BE150" s="2023"/>
      <c r="BF150" s="2023"/>
      <c r="BG150" s="2023"/>
      <c r="BH150" s="2023"/>
      <c r="BI150" s="2023"/>
      <c r="BJ150" s="2023"/>
      <c r="BK150" s="2023"/>
      <c r="BL150" s="2023"/>
      <c r="BM150" s="2023"/>
      <c r="BN150" s="2023"/>
      <c r="BO150" s="2023"/>
      <c r="BP150" s="2023"/>
      <c r="BQ150" s="2023"/>
      <c r="BR150" s="2023"/>
      <c r="BS150" s="2023"/>
      <c r="BT150" s="2023"/>
      <c r="BU150" s="2023"/>
      <c r="BV150" s="2023"/>
      <c r="BW150" s="2023"/>
      <c r="BX150" s="2023"/>
      <c r="BY150" s="2023"/>
      <c r="BZ150" s="2023"/>
      <c r="CA150" s="110"/>
      <c r="CB150" s="73"/>
      <c r="CC150" s="2215"/>
      <c r="CD150" s="2218"/>
      <c r="CE150" s="2082"/>
      <c r="CF150" s="2084"/>
      <c r="CG150" s="2086"/>
      <c r="CH150" s="354"/>
      <c r="CI150" s="172" t="str">
        <f>IF(入力シート!AY282=1,入力シート!AP285,IF(OR(入力シート!AY282=2,入力シート!AY282=4),入力シート!K285,IF(入力シート!AY282=3,入力シート!AF285,入力シート!AP285)))</f>
        <v>□</v>
      </c>
      <c r="CJ150" s="1878" t="s">
        <v>615</v>
      </c>
      <c r="CK150" s="1878"/>
      <c r="CL150" s="1878"/>
      <c r="CM150" s="1878"/>
      <c r="CN150" s="136"/>
      <c r="CO150" s="1869"/>
      <c r="CP150" s="1870"/>
      <c r="CQ150" s="1870"/>
      <c r="CR150" s="1870"/>
      <c r="CS150" s="1871"/>
    </row>
    <row r="151" spans="1:97" ht="14.25" customHeight="1">
      <c r="A151" s="2253"/>
      <c r="B151" s="2254"/>
      <c r="C151" s="2255"/>
      <c r="D151" s="2265"/>
      <c r="E151" s="2266"/>
      <c r="F151" s="2269"/>
      <c r="G151" s="2270"/>
      <c r="H151" s="2270"/>
      <c r="I151" s="2270"/>
      <c r="J151" s="2270"/>
      <c r="K151" s="2270"/>
      <c r="L151" s="2270"/>
      <c r="M151" s="2270"/>
      <c r="N151" s="2270"/>
      <c r="O151" s="2270"/>
      <c r="P151" s="2270"/>
      <c r="Q151" s="2270"/>
      <c r="R151" s="262"/>
      <c r="S151" s="263"/>
      <c r="T151" s="264"/>
      <c r="U151" s="265"/>
      <c r="V151" s="263"/>
      <c r="W151" s="264"/>
      <c r="X151" s="265"/>
      <c r="Y151" s="263"/>
      <c r="Z151" s="266"/>
      <c r="AA151" s="267"/>
      <c r="AB151" s="2273" t="s">
        <v>616</v>
      </c>
      <c r="AC151" s="2274"/>
      <c r="AD151" s="2274"/>
      <c r="AE151" s="2274"/>
      <c r="AF151" s="2274"/>
      <c r="AG151" s="2274"/>
      <c r="AH151" s="2274"/>
      <c r="AI151" s="2274"/>
      <c r="AJ151" s="2274"/>
      <c r="AK151" s="2274"/>
      <c r="AL151" s="2274"/>
      <c r="AM151" s="2274"/>
      <c r="AN151" s="2274"/>
      <c r="AO151" s="2274"/>
      <c r="AP151" s="2274"/>
      <c r="AQ151" s="2274"/>
      <c r="AR151" s="2274"/>
      <c r="AS151" s="2274"/>
      <c r="AT151" s="2274"/>
      <c r="AU151" s="2275"/>
      <c r="AV151" s="1989" t="str">
        <f>入力シート!K289</f>
        <v>☑</v>
      </c>
      <c r="AW151" s="1990"/>
      <c r="AX151" s="2023" t="s">
        <v>617</v>
      </c>
      <c r="AY151" s="2023"/>
      <c r="AZ151" s="2023"/>
      <c r="BA151" s="2023"/>
      <c r="BB151" s="2023"/>
      <c r="BC151" s="2023"/>
      <c r="BD151" s="2023"/>
      <c r="BE151" s="2023"/>
      <c r="BF151" s="2023"/>
      <c r="BG151" s="2023"/>
      <c r="BH151" s="2023"/>
      <c r="BI151" s="2023"/>
      <c r="BJ151" s="2023"/>
      <c r="BK151" s="2023"/>
      <c r="BL151" s="2023"/>
      <c r="BM151" s="2023"/>
      <c r="BN151" s="2023"/>
      <c r="BO151" s="2023"/>
      <c r="BP151" s="2023"/>
      <c r="BQ151" s="2023"/>
      <c r="BR151" s="2023"/>
      <c r="BS151" s="2023"/>
      <c r="BT151" s="2023"/>
      <c r="BU151" s="2023"/>
      <c r="BV151" s="2023"/>
      <c r="BW151" s="2023"/>
      <c r="BX151" s="2023"/>
      <c r="BY151" s="2023"/>
      <c r="BZ151" s="2023"/>
      <c r="CA151" s="110"/>
      <c r="CB151" s="73"/>
      <c r="CC151" s="2215"/>
      <c r="CD151" s="2218"/>
      <c r="CE151" s="2082"/>
      <c r="CF151" s="2084"/>
      <c r="CG151" s="2086"/>
      <c r="CH151" s="354"/>
      <c r="CI151" s="172" t="str">
        <f>IF(入力シート!AY282=1,入力シート!AP289,IF(OR(入力シート!AY282=2,入力シート!AY282=4),入力シート!K289,IF(入力シート!AY282=3,入力シート!AF289,入力シート!AP289)))</f>
        <v>□</v>
      </c>
      <c r="CJ151" s="1878" t="s">
        <v>618</v>
      </c>
      <c r="CK151" s="1878"/>
      <c r="CL151" s="1878"/>
      <c r="CM151" s="1878"/>
      <c r="CN151" s="136"/>
      <c r="CO151" s="1869"/>
      <c r="CP151" s="1870"/>
      <c r="CQ151" s="1870"/>
      <c r="CR151" s="1870"/>
      <c r="CS151" s="1871"/>
    </row>
    <row r="152" spans="1:97" ht="14.25" customHeight="1">
      <c r="A152" s="2253"/>
      <c r="B152" s="2254"/>
      <c r="C152" s="2255"/>
      <c r="D152" s="2265"/>
      <c r="E152" s="2266"/>
      <c r="F152" s="2269"/>
      <c r="G152" s="2270"/>
      <c r="H152" s="2270"/>
      <c r="I152" s="2270"/>
      <c r="J152" s="2270"/>
      <c r="K152" s="2270"/>
      <c r="L152" s="2270"/>
      <c r="M152" s="2270"/>
      <c r="N152" s="2270"/>
      <c r="O152" s="2270"/>
      <c r="P152" s="2270"/>
      <c r="Q152" s="2270"/>
      <c r="R152" s="115"/>
      <c r="S152" s="116"/>
      <c r="T152" s="117"/>
      <c r="U152" s="118"/>
      <c r="V152" s="116"/>
      <c r="W152" s="117"/>
      <c r="X152" s="118"/>
      <c r="Y152" s="116"/>
      <c r="Z152" s="119"/>
      <c r="AA152" s="267"/>
      <c r="AB152" s="2273"/>
      <c r="AC152" s="2274"/>
      <c r="AD152" s="2274"/>
      <c r="AE152" s="2274"/>
      <c r="AF152" s="2274"/>
      <c r="AG152" s="2274"/>
      <c r="AH152" s="2274"/>
      <c r="AI152" s="2274"/>
      <c r="AJ152" s="2274"/>
      <c r="AK152" s="2274"/>
      <c r="AL152" s="2274"/>
      <c r="AM152" s="2274"/>
      <c r="AN152" s="2274"/>
      <c r="AO152" s="2274"/>
      <c r="AP152" s="2274"/>
      <c r="AQ152" s="2274"/>
      <c r="AR152" s="2274"/>
      <c r="AS152" s="2274"/>
      <c r="AT152" s="2274"/>
      <c r="AU152" s="2275"/>
      <c r="AV152" s="1989" t="str">
        <f>入力シート!K293</f>
        <v>☑</v>
      </c>
      <c r="AW152" s="1990"/>
      <c r="AX152" s="2023" t="s">
        <v>619</v>
      </c>
      <c r="AY152" s="2023"/>
      <c r="AZ152" s="2023"/>
      <c r="BA152" s="2023"/>
      <c r="BB152" s="2023"/>
      <c r="BC152" s="2023"/>
      <c r="BD152" s="2023"/>
      <c r="BE152" s="2023"/>
      <c r="BF152" s="2023"/>
      <c r="BG152" s="2023"/>
      <c r="BH152" s="2023"/>
      <c r="BI152" s="2023"/>
      <c r="BJ152" s="2023"/>
      <c r="BK152" s="2023"/>
      <c r="BL152" s="2023"/>
      <c r="BM152" s="2023"/>
      <c r="BN152" s="2023"/>
      <c r="BO152" s="2023"/>
      <c r="BP152" s="2023"/>
      <c r="BQ152" s="2023"/>
      <c r="BR152" s="2023"/>
      <c r="BS152" s="2023"/>
      <c r="BT152" s="2023"/>
      <c r="BU152" s="2023"/>
      <c r="BV152" s="2023"/>
      <c r="BW152" s="2023"/>
      <c r="BX152" s="2023"/>
      <c r="BY152" s="2023"/>
      <c r="BZ152" s="2023"/>
      <c r="CA152" s="110"/>
      <c r="CB152" s="73"/>
      <c r="CC152" s="2215"/>
      <c r="CD152" s="2218"/>
      <c r="CE152" s="2082"/>
      <c r="CF152" s="2084"/>
      <c r="CG152" s="2086"/>
      <c r="CH152" s="354"/>
      <c r="CI152" s="172" t="str">
        <f>IF(入力シート!AY282=1,入力シート!AP293,IF(OR(入力シート!AY282=2,入力シート!AY282=4),入力シート!K293,IF(入力シート!AY282=3,入力シート!AF293,入力シート!AP293)))</f>
        <v>□</v>
      </c>
      <c r="CJ152" s="1878" t="s">
        <v>620</v>
      </c>
      <c r="CK152" s="1878"/>
      <c r="CL152" s="1878"/>
      <c r="CM152" s="1878"/>
      <c r="CN152" s="136"/>
      <c r="CO152" s="1869"/>
      <c r="CP152" s="1870"/>
      <c r="CQ152" s="1870"/>
      <c r="CR152" s="1870"/>
      <c r="CS152" s="1871"/>
    </row>
    <row r="153" spans="1:97" ht="15" customHeight="1">
      <c r="A153" s="2253"/>
      <c r="B153" s="2254"/>
      <c r="C153" s="2255"/>
      <c r="D153" s="2265"/>
      <c r="E153" s="2266"/>
      <c r="F153" s="2269"/>
      <c r="G153" s="2270"/>
      <c r="H153" s="2270"/>
      <c r="I153" s="2270"/>
      <c r="J153" s="2270"/>
      <c r="K153" s="2270"/>
      <c r="L153" s="2270"/>
      <c r="M153" s="2270"/>
      <c r="N153" s="2270"/>
      <c r="O153" s="2270"/>
      <c r="P153" s="2270"/>
      <c r="Q153" s="2270"/>
      <c r="R153" s="1976" t="str">
        <f>IF(AA155=5,"○","")</f>
        <v>○</v>
      </c>
      <c r="S153" s="1977"/>
      <c r="T153" s="1978"/>
      <c r="U153" s="1979" t="str">
        <f>IF(AA155=3,"○","")</f>
        <v/>
      </c>
      <c r="V153" s="1977"/>
      <c r="W153" s="1978"/>
      <c r="X153" s="1979" t="str">
        <f>IF(AA155=0,"○","")</f>
        <v/>
      </c>
      <c r="Y153" s="1977"/>
      <c r="Z153" s="1980"/>
      <c r="AA153" s="267"/>
      <c r="AB153" s="2273"/>
      <c r="AC153" s="2274"/>
      <c r="AD153" s="2274"/>
      <c r="AE153" s="2274"/>
      <c r="AF153" s="2274"/>
      <c r="AG153" s="2274"/>
      <c r="AH153" s="2274"/>
      <c r="AI153" s="2274"/>
      <c r="AJ153" s="2274"/>
      <c r="AK153" s="2274"/>
      <c r="AL153" s="2274"/>
      <c r="AM153" s="2274"/>
      <c r="AN153" s="2274"/>
      <c r="AO153" s="2274"/>
      <c r="AP153" s="2274"/>
      <c r="AQ153" s="2274"/>
      <c r="AR153" s="2274"/>
      <c r="AS153" s="2274"/>
      <c r="AT153" s="2274"/>
      <c r="AU153" s="2275"/>
      <c r="AV153" s="1989" t="str">
        <f>入力シート!K297</f>
        <v>☑</v>
      </c>
      <c r="AW153" s="1990"/>
      <c r="AX153" s="2023" t="s">
        <v>621</v>
      </c>
      <c r="AY153" s="2023"/>
      <c r="AZ153" s="2023"/>
      <c r="BA153" s="2023"/>
      <c r="BB153" s="2023"/>
      <c r="BC153" s="2023"/>
      <c r="BD153" s="2023"/>
      <c r="BE153" s="2023"/>
      <c r="BF153" s="2023"/>
      <c r="BG153" s="2023"/>
      <c r="BH153" s="2023"/>
      <c r="BI153" s="2023"/>
      <c r="BJ153" s="2023"/>
      <c r="BK153" s="2023"/>
      <c r="BL153" s="2023"/>
      <c r="BM153" s="2023"/>
      <c r="BN153" s="2023"/>
      <c r="BO153" s="2023"/>
      <c r="BP153" s="2023"/>
      <c r="BQ153" s="2023"/>
      <c r="BR153" s="2023"/>
      <c r="BS153" s="2023"/>
      <c r="BT153" s="2023"/>
      <c r="BU153" s="2023"/>
      <c r="BV153" s="2023"/>
      <c r="BW153" s="2023"/>
      <c r="BX153" s="2023"/>
      <c r="BY153" s="2023"/>
      <c r="BZ153" s="2023"/>
      <c r="CA153" s="110"/>
      <c r="CB153" s="73"/>
      <c r="CC153" s="2215"/>
      <c r="CD153" s="2218"/>
      <c r="CE153" s="2082"/>
      <c r="CF153" s="2084"/>
      <c r="CG153" s="2086"/>
      <c r="CH153" s="354"/>
      <c r="CI153" s="172" t="str">
        <f>IF(入力シート!AY282=1,入力シート!AP297,IF(OR(入力シート!AY282=2,入力シート!AY282=4),入力シート!K297,IF(入力シート!AY282=3,入力シート!AF297,入力シート!AP297)))</f>
        <v>□</v>
      </c>
      <c r="CJ153" s="1878" t="s">
        <v>622</v>
      </c>
      <c r="CK153" s="1878"/>
      <c r="CL153" s="1878"/>
      <c r="CM153" s="1878"/>
      <c r="CN153" s="136"/>
      <c r="CO153" s="1869"/>
      <c r="CP153" s="1870"/>
      <c r="CQ153" s="1870"/>
      <c r="CR153" s="1870"/>
      <c r="CS153" s="1871"/>
    </row>
    <row r="154" spans="1:97" ht="14.25" customHeight="1">
      <c r="A154" s="2253"/>
      <c r="B154" s="2254"/>
      <c r="C154" s="2255"/>
      <c r="D154" s="2265"/>
      <c r="E154" s="2266"/>
      <c r="F154" s="2269"/>
      <c r="G154" s="2270"/>
      <c r="H154" s="2270"/>
      <c r="I154" s="2270"/>
      <c r="J154" s="2270"/>
      <c r="K154" s="2270"/>
      <c r="L154" s="2270"/>
      <c r="M154" s="2270"/>
      <c r="N154" s="2270"/>
      <c r="O154" s="2270"/>
      <c r="P154" s="2270"/>
      <c r="Q154" s="2270"/>
      <c r="R154" s="1976"/>
      <c r="S154" s="1977"/>
      <c r="T154" s="1978"/>
      <c r="U154" s="1979"/>
      <c r="V154" s="1977"/>
      <c r="W154" s="1978"/>
      <c r="X154" s="1979"/>
      <c r="Y154" s="1977"/>
      <c r="Z154" s="1980"/>
      <c r="AA154" s="267"/>
      <c r="AB154" s="2273"/>
      <c r="AC154" s="2274"/>
      <c r="AD154" s="2274"/>
      <c r="AE154" s="2274"/>
      <c r="AF154" s="2274"/>
      <c r="AG154" s="2274"/>
      <c r="AH154" s="2274"/>
      <c r="AI154" s="2274"/>
      <c r="AJ154" s="2274"/>
      <c r="AK154" s="2274"/>
      <c r="AL154" s="2274"/>
      <c r="AM154" s="2274"/>
      <c r="AN154" s="2274"/>
      <c r="AO154" s="2274"/>
      <c r="AP154" s="2274"/>
      <c r="AQ154" s="2274"/>
      <c r="AR154" s="2274"/>
      <c r="AS154" s="2274"/>
      <c r="AT154" s="2274"/>
      <c r="AU154" s="2275"/>
      <c r="AV154" s="2015"/>
      <c r="AW154" s="2015"/>
      <c r="AX154" s="2015"/>
      <c r="AY154" s="2015"/>
      <c r="AZ154" s="2015"/>
      <c r="BA154" s="2015"/>
      <c r="BB154" s="2015"/>
      <c r="BC154" s="2015"/>
      <c r="BD154" s="2015"/>
      <c r="BE154" s="2015"/>
      <c r="BF154" s="2015"/>
      <c r="BG154" s="2015"/>
      <c r="BH154" s="2015"/>
      <c r="BI154" s="2015"/>
      <c r="BJ154" s="2015"/>
      <c r="BK154" s="2015"/>
      <c r="BL154" s="2015"/>
      <c r="BM154" s="2015"/>
      <c r="BN154" s="2015"/>
      <c r="BO154" s="2015"/>
      <c r="BP154" s="2015"/>
      <c r="BQ154" s="2015"/>
      <c r="BR154" s="2015"/>
      <c r="BS154" s="2015"/>
      <c r="BT154" s="2015"/>
      <c r="BU154" s="2015"/>
      <c r="BV154" s="2015"/>
      <c r="BW154" s="2015"/>
      <c r="BX154" s="2015"/>
      <c r="BY154" s="2015"/>
      <c r="BZ154" s="2015"/>
      <c r="CA154" s="2015"/>
      <c r="CB154" s="2042"/>
      <c r="CC154" s="2215"/>
      <c r="CD154" s="2218"/>
      <c r="CE154" s="2082"/>
      <c r="CF154" s="2084"/>
      <c r="CG154" s="2086"/>
      <c r="CH154" s="354" t="str">
        <f>入力シート!BB283</f>
        <v>-</v>
      </c>
      <c r="CI154" s="141"/>
      <c r="CJ154" s="139"/>
      <c r="CK154" s="139"/>
      <c r="CL154" s="139"/>
      <c r="CM154" s="139"/>
      <c r="CN154" s="136"/>
      <c r="CO154" s="1869"/>
      <c r="CP154" s="1870"/>
      <c r="CQ154" s="1870"/>
      <c r="CR154" s="1870"/>
      <c r="CS154" s="1871"/>
    </row>
    <row r="155" spans="1:97" ht="14.25" customHeight="1">
      <c r="A155" s="2253"/>
      <c r="B155" s="2254"/>
      <c r="C155" s="2255"/>
      <c r="D155" s="2265"/>
      <c r="E155" s="2266"/>
      <c r="F155" s="2269"/>
      <c r="G155" s="2270"/>
      <c r="H155" s="2270"/>
      <c r="I155" s="2270"/>
      <c r="J155" s="2270"/>
      <c r="K155" s="2270"/>
      <c r="L155" s="2270"/>
      <c r="M155" s="2270"/>
      <c r="N155" s="2270"/>
      <c r="O155" s="2270"/>
      <c r="P155" s="2270"/>
      <c r="Q155" s="2270"/>
      <c r="R155" s="1981">
        <v>5</v>
      </c>
      <c r="S155" s="1982"/>
      <c r="T155" s="1983"/>
      <c r="U155" s="1984">
        <v>3</v>
      </c>
      <c r="V155" s="1982"/>
      <c r="W155" s="1983"/>
      <c r="X155" s="1984">
        <v>0</v>
      </c>
      <c r="Y155" s="1982"/>
      <c r="Z155" s="1985"/>
      <c r="AA155" s="39">
        <f>入力シート!AZ283</f>
        <v>5</v>
      </c>
      <c r="AB155" s="2273"/>
      <c r="AC155" s="2274"/>
      <c r="AD155" s="2274"/>
      <c r="AE155" s="2274"/>
      <c r="AF155" s="2274"/>
      <c r="AG155" s="2274"/>
      <c r="AH155" s="2274"/>
      <c r="AI155" s="2274"/>
      <c r="AJ155" s="2274"/>
      <c r="AK155" s="2274"/>
      <c r="AL155" s="2274"/>
      <c r="AM155" s="2274"/>
      <c r="AN155" s="2274"/>
      <c r="AO155" s="2274"/>
      <c r="AP155" s="2274"/>
      <c r="AQ155" s="2274"/>
      <c r="AR155" s="2274"/>
      <c r="AS155" s="2274"/>
      <c r="AT155" s="2274"/>
      <c r="AU155" s="2275"/>
      <c r="AV155" s="2221"/>
      <c r="AW155" s="2221"/>
      <c r="AX155" s="2221"/>
      <c r="AY155" s="2221"/>
      <c r="AZ155" s="2221"/>
      <c r="BA155" s="2221"/>
      <c r="BB155" s="2221"/>
      <c r="BC155" s="2221"/>
      <c r="BD155" s="2221"/>
      <c r="BE155" s="2221"/>
      <c r="BF155" s="2221"/>
      <c r="BG155" s="2221"/>
      <c r="BH155" s="2221"/>
      <c r="BI155" s="2221"/>
      <c r="BJ155" s="2221"/>
      <c r="BK155" s="2221"/>
      <c r="BL155" s="2221"/>
      <c r="BM155" s="2221"/>
      <c r="BN155" s="2221"/>
      <c r="BO155" s="2221"/>
      <c r="BP155" s="2221"/>
      <c r="BQ155" s="2221"/>
      <c r="BR155" s="2221"/>
      <c r="BS155" s="2221"/>
      <c r="BT155" s="2221"/>
      <c r="BU155" s="2221"/>
      <c r="BV155" s="2221"/>
      <c r="BW155" s="2221"/>
      <c r="BX155" s="2221"/>
      <c r="BY155" s="2221"/>
      <c r="BZ155" s="2221"/>
      <c r="CA155" s="2221"/>
      <c r="CB155" s="2222"/>
      <c r="CC155" s="2215"/>
      <c r="CD155" s="2218"/>
      <c r="CE155" s="2082"/>
      <c r="CF155" s="2084"/>
      <c r="CG155" s="2086"/>
      <c r="CH155" s="354"/>
      <c r="CI155" s="142"/>
      <c r="CJ155" s="135"/>
      <c r="CK155" s="135"/>
      <c r="CL155" s="135"/>
      <c r="CM155" s="135"/>
      <c r="CN155" s="136"/>
      <c r="CO155" s="1869"/>
      <c r="CP155" s="1870"/>
      <c r="CQ155" s="1870"/>
      <c r="CR155" s="1870"/>
      <c r="CS155" s="1871"/>
    </row>
    <row r="156" spans="1:97" ht="14.25" customHeight="1">
      <c r="A156" s="2253"/>
      <c r="B156" s="2254"/>
      <c r="C156" s="2255"/>
      <c r="D156" s="2265"/>
      <c r="E156" s="2266"/>
      <c r="F156" s="2269"/>
      <c r="G156" s="2270"/>
      <c r="H156" s="2270"/>
      <c r="I156" s="2270"/>
      <c r="J156" s="2270"/>
      <c r="K156" s="2270"/>
      <c r="L156" s="2270"/>
      <c r="M156" s="2270"/>
      <c r="N156" s="2270"/>
      <c r="O156" s="2270"/>
      <c r="P156" s="2270"/>
      <c r="Q156" s="2270"/>
      <c r="R156" s="1981"/>
      <c r="S156" s="1982"/>
      <c r="T156" s="1983"/>
      <c r="U156" s="1984"/>
      <c r="V156" s="1982"/>
      <c r="W156" s="1983"/>
      <c r="X156" s="1984"/>
      <c r="Y156" s="1982"/>
      <c r="Z156" s="1985"/>
      <c r="AA156" s="267"/>
      <c r="AB156" s="2273"/>
      <c r="AC156" s="2274"/>
      <c r="AD156" s="2274"/>
      <c r="AE156" s="2274"/>
      <c r="AF156" s="2274"/>
      <c r="AG156" s="2274"/>
      <c r="AH156" s="2274"/>
      <c r="AI156" s="2274"/>
      <c r="AJ156" s="2274"/>
      <c r="AK156" s="2274"/>
      <c r="AL156" s="2274"/>
      <c r="AM156" s="2274"/>
      <c r="AN156" s="2274"/>
      <c r="AO156" s="2274"/>
      <c r="AP156" s="2274"/>
      <c r="AQ156" s="2274"/>
      <c r="AR156" s="2274"/>
      <c r="AS156" s="2274"/>
      <c r="AT156" s="2274"/>
      <c r="AU156" s="2275"/>
      <c r="AV156" s="2221"/>
      <c r="AW156" s="2221"/>
      <c r="AX156" s="2221"/>
      <c r="AY156" s="2221"/>
      <c r="AZ156" s="2221"/>
      <c r="BA156" s="2221"/>
      <c r="BB156" s="2221"/>
      <c r="BC156" s="2221"/>
      <c r="BD156" s="2221"/>
      <c r="BE156" s="2221"/>
      <c r="BF156" s="2221"/>
      <c r="BG156" s="2221"/>
      <c r="BH156" s="2221"/>
      <c r="BI156" s="2221"/>
      <c r="BJ156" s="2221"/>
      <c r="BK156" s="2221"/>
      <c r="BL156" s="2221"/>
      <c r="BM156" s="2221"/>
      <c r="BN156" s="2221"/>
      <c r="BO156" s="2221"/>
      <c r="BP156" s="2221"/>
      <c r="BQ156" s="2221"/>
      <c r="BR156" s="2221"/>
      <c r="BS156" s="2221"/>
      <c r="BT156" s="2221"/>
      <c r="BU156" s="2221"/>
      <c r="BV156" s="2221"/>
      <c r="BW156" s="2221"/>
      <c r="BX156" s="2221"/>
      <c r="BY156" s="2221"/>
      <c r="BZ156" s="2221"/>
      <c r="CA156" s="2221"/>
      <c r="CB156" s="2222"/>
      <c r="CC156" s="2215"/>
      <c r="CD156" s="2218"/>
      <c r="CE156" s="2082"/>
      <c r="CF156" s="2084"/>
      <c r="CG156" s="2086"/>
      <c r="CH156" s="354"/>
      <c r="CI156" s="142"/>
      <c r="CJ156" s="135"/>
      <c r="CK156" s="2166">
        <f>COUNTIF(CI150:CI153,"☑")</f>
        <v>0</v>
      </c>
      <c r="CL156" s="2168" t="s">
        <v>541</v>
      </c>
      <c r="CM156" s="2231" t="str">
        <f>入力シート!BB283</f>
        <v>-</v>
      </c>
      <c r="CN156" s="2161" t="s">
        <v>25</v>
      </c>
      <c r="CO156" s="1869"/>
      <c r="CP156" s="1870"/>
      <c r="CQ156" s="1870"/>
      <c r="CR156" s="1870"/>
      <c r="CS156" s="1871"/>
    </row>
    <row r="157" spans="1:97" ht="14.25" customHeight="1">
      <c r="A157" s="2253"/>
      <c r="B157" s="2254"/>
      <c r="C157" s="2255"/>
      <c r="D157" s="2265"/>
      <c r="E157" s="2266"/>
      <c r="F157" s="2269"/>
      <c r="G157" s="2270"/>
      <c r="H157" s="2270"/>
      <c r="I157" s="2270"/>
      <c r="J157" s="2270"/>
      <c r="K157" s="2270"/>
      <c r="L157" s="2270"/>
      <c r="M157" s="2270"/>
      <c r="N157" s="2270"/>
      <c r="O157" s="2270"/>
      <c r="P157" s="2270"/>
      <c r="Q157" s="2270"/>
      <c r="R157" s="262"/>
      <c r="S157" s="263"/>
      <c r="T157" s="264"/>
      <c r="U157" s="265"/>
      <c r="V157" s="263"/>
      <c r="W157" s="264"/>
      <c r="X157" s="265"/>
      <c r="Y157" s="263"/>
      <c r="Z157" s="266"/>
      <c r="AA157" s="267"/>
      <c r="AB157" s="2273"/>
      <c r="AC157" s="2274"/>
      <c r="AD157" s="2274"/>
      <c r="AE157" s="2274"/>
      <c r="AF157" s="2274"/>
      <c r="AG157" s="2274"/>
      <c r="AH157" s="2274"/>
      <c r="AI157" s="2274"/>
      <c r="AJ157" s="2274"/>
      <c r="AK157" s="2274"/>
      <c r="AL157" s="2274"/>
      <c r="AM157" s="2274"/>
      <c r="AN157" s="2274"/>
      <c r="AO157" s="2274"/>
      <c r="AP157" s="2274"/>
      <c r="AQ157" s="2274"/>
      <c r="AR157" s="2274"/>
      <c r="AS157" s="2274"/>
      <c r="AT157" s="2274"/>
      <c r="AU157" s="2275"/>
      <c r="AV157" s="2221"/>
      <c r="AW157" s="2221"/>
      <c r="AX157" s="2221"/>
      <c r="AY157" s="2221"/>
      <c r="AZ157" s="2221"/>
      <c r="BA157" s="2221"/>
      <c r="BB157" s="2221"/>
      <c r="BC157" s="2221"/>
      <c r="BD157" s="2221"/>
      <c r="BE157" s="2221"/>
      <c r="BF157" s="2221"/>
      <c r="BG157" s="2221"/>
      <c r="BH157" s="2221"/>
      <c r="BI157" s="2221"/>
      <c r="BJ157" s="2221"/>
      <c r="BK157" s="2221"/>
      <c r="BL157" s="2221"/>
      <c r="BM157" s="2221"/>
      <c r="BN157" s="2221"/>
      <c r="BO157" s="2221"/>
      <c r="BP157" s="2221"/>
      <c r="BQ157" s="2221"/>
      <c r="BR157" s="2221"/>
      <c r="BS157" s="2221"/>
      <c r="BT157" s="2221"/>
      <c r="BU157" s="2221"/>
      <c r="BV157" s="2221"/>
      <c r="BW157" s="2221"/>
      <c r="BX157" s="2221"/>
      <c r="BY157" s="2221"/>
      <c r="BZ157" s="2221"/>
      <c r="CA157" s="2221"/>
      <c r="CB157" s="2222"/>
      <c r="CC157" s="2215"/>
      <c r="CD157" s="2218"/>
      <c r="CE157" s="2082"/>
      <c r="CF157" s="2084"/>
      <c r="CG157" s="2086"/>
      <c r="CH157" s="354"/>
      <c r="CI157" s="142"/>
      <c r="CJ157" s="135"/>
      <c r="CK157" s="2167"/>
      <c r="CL157" s="2169"/>
      <c r="CM157" s="2232"/>
      <c r="CN157" s="2162"/>
      <c r="CO157" s="1869"/>
      <c r="CP157" s="1870"/>
      <c r="CQ157" s="1870"/>
      <c r="CR157" s="1870"/>
      <c r="CS157" s="1871"/>
    </row>
    <row r="158" spans="1:97" ht="14.25" customHeight="1">
      <c r="A158" s="2253"/>
      <c r="B158" s="2254"/>
      <c r="C158" s="2255"/>
      <c r="D158" s="2265"/>
      <c r="E158" s="2266"/>
      <c r="F158" s="2269"/>
      <c r="G158" s="2270"/>
      <c r="H158" s="2270"/>
      <c r="I158" s="2270"/>
      <c r="J158" s="2270"/>
      <c r="K158" s="2270"/>
      <c r="L158" s="2270"/>
      <c r="M158" s="2270"/>
      <c r="N158" s="2270"/>
      <c r="O158" s="2270"/>
      <c r="P158" s="2270"/>
      <c r="Q158" s="2270"/>
      <c r="R158" s="262"/>
      <c r="S158" s="263"/>
      <c r="T158" s="264"/>
      <c r="U158" s="265"/>
      <c r="V158" s="263"/>
      <c r="W158" s="264"/>
      <c r="X158" s="265"/>
      <c r="Y158" s="263"/>
      <c r="Z158" s="266"/>
      <c r="AA158" s="267"/>
      <c r="AB158" s="271"/>
      <c r="AC158" s="272"/>
      <c r="AD158" s="272"/>
      <c r="AE158" s="272"/>
      <c r="AF158" s="272"/>
      <c r="AG158" s="272"/>
      <c r="AH158" s="272"/>
      <c r="AI158" s="272"/>
      <c r="AJ158" s="272"/>
      <c r="AK158" s="272"/>
      <c r="AL158" s="272"/>
      <c r="AM158" s="272"/>
      <c r="AN158" s="272"/>
      <c r="AO158" s="272"/>
      <c r="AP158" s="272"/>
      <c r="AQ158" s="272"/>
      <c r="AR158" s="272"/>
      <c r="AS158" s="272"/>
      <c r="AT158" s="272"/>
      <c r="AU158" s="273"/>
      <c r="AV158" s="2221"/>
      <c r="AW158" s="2221"/>
      <c r="AX158" s="2221"/>
      <c r="AY158" s="2221"/>
      <c r="AZ158" s="2221"/>
      <c r="BA158" s="2221"/>
      <c r="BB158" s="2221"/>
      <c r="BC158" s="2221"/>
      <c r="BD158" s="2221"/>
      <c r="BE158" s="2221"/>
      <c r="BF158" s="2221"/>
      <c r="BG158" s="2221"/>
      <c r="BH158" s="2221"/>
      <c r="BI158" s="2221"/>
      <c r="BJ158" s="2221"/>
      <c r="BK158" s="2221"/>
      <c r="BL158" s="2221"/>
      <c r="BM158" s="2221"/>
      <c r="BN158" s="2221"/>
      <c r="BO158" s="2221"/>
      <c r="BP158" s="2221"/>
      <c r="BQ158" s="2221"/>
      <c r="BR158" s="2221"/>
      <c r="BS158" s="2221"/>
      <c r="BT158" s="2221"/>
      <c r="BU158" s="2221"/>
      <c r="BV158" s="2221"/>
      <c r="BW158" s="2221"/>
      <c r="BX158" s="2221"/>
      <c r="BY158" s="2221"/>
      <c r="BZ158" s="2221"/>
      <c r="CA158" s="2221"/>
      <c r="CB158" s="2222"/>
      <c r="CC158" s="2215"/>
      <c r="CD158" s="2218"/>
      <c r="CE158" s="2082"/>
      <c r="CF158" s="2084"/>
      <c r="CG158" s="2086"/>
      <c r="CH158" s="354"/>
      <c r="CI158" s="142"/>
      <c r="CJ158" s="135"/>
      <c r="CK158" s="2167"/>
      <c r="CL158" s="2169"/>
      <c r="CM158" s="2232"/>
      <c r="CN158" s="2162"/>
      <c r="CO158" s="1869"/>
      <c r="CP158" s="1870"/>
      <c r="CQ158" s="1870"/>
      <c r="CR158" s="1870"/>
      <c r="CS158" s="1871"/>
    </row>
    <row r="159" spans="1:97" ht="14.25" customHeight="1" thickBot="1">
      <c r="A159" s="2256"/>
      <c r="B159" s="2257"/>
      <c r="C159" s="2258"/>
      <c r="D159" s="2267"/>
      <c r="E159" s="2268"/>
      <c r="F159" s="2271"/>
      <c r="G159" s="2272"/>
      <c r="H159" s="2272"/>
      <c r="I159" s="2272"/>
      <c r="J159" s="2272"/>
      <c r="K159" s="2272"/>
      <c r="L159" s="2272"/>
      <c r="M159" s="2272"/>
      <c r="N159" s="2272"/>
      <c r="O159" s="2272"/>
      <c r="P159" s="2272"/>
      <c r="Q159" s="2272"/>
      <c r="R159" s="274"/>
      <c r="S159" s="275"/>
      <c r="T159" s="276"/>
      <c r="U159" s="277"/>
      <c r="V159" s="275"/>
      <c r="W159" s="276"/>
      <c r="X159" s="277"/>
      <c r="Y159" s="275"/>
      <c r="Z159" s="278"/>
      <c r="AA159" s="279"/>
      <c r="AB159" s="280"/>
      <c r="AC159" s="281"/>
      <c r="AD159" s="281"/>
      <c r="AE159" s="281"/>
      <c r="AF159" s="281"/>
      <c r="AG159" s="281"/>
      <c r="AH159" s="281"/>
      <c r="AI159" s="281"/>
      <c r="AJ159" s="281"/>
      <c r="AK159" s="281"/>
      <c r="AL159" s="281"/>
      <c r="AM159" s="281"/>
      <c r="AN159" s="281"/>
      <c r="AO159" s="281"/>
      <c r="AP159" s="281"/>
      <c r="AQ159" s="281"/>
      <c r="AR159" s="281"/>
      <c r="AS159" s="281"/>
      <c r="AT159" s="281"/>
      <c r="AU159" s="282"/>
      <c r="AV159" s="281"/>
      <c r="AW159" s="283"/>
      <c r="AX159" s="283"/>
      <c r="AY159" s="283"/>
      <c r="AZ159" s="283"/>
      <c r="BA159" s="283"/>
      <c r="BB159" s="283"/>
      <c r="BC159" s="283"/>
      <c r="BD159" s="283"/>
      <c r="BE159" s="283"/>
      <c r="BF159" s="283"/>
      <c r="BG159" s="283"/>
      <c r="BH159" s="283"/>
      <c r="BI159" s="283"/>
      <c r="BJ159" s="283"/>
      <c r="BK159" s="283"/>
      <c r="BL159" s="283"/>
      <c r="BM159" s="283"/>
      <c r="BN159" s="283"/>
      <c r="BO159" s="283"/>
      <c r="BP159" s="283"/>
      <c r="BQ159" s="283"/>
      <c r="BR159" s="283"/>
      <c r="BS159" s="283"/>
      <c r="BT159" s="283"/>
      <c r="BU159" s="283"/>
      <c r="BV159" s="283"/>
      <c r="BW159" s="283"/>
      <c r="BX159" s="283"/>
      <c r="BY159" s="283"/>
      <c r="BZ159" s="283"/>
      <c r="CA159" s="283"/>
      <c r="CB159" s="284"/>
      <c r="CC159" s="2242"/>
      <c r="CD159" s="2243"/>
      <c r="CE159" s="2106"/>
      <c r="CF159" s="2107"/>
      <c r="CG159" s="2108"/>
      <c r="CH159" s="355"/>
      <c r="CI159" s="166"/>
      <c r="CJ159" s="167"/>
      <c r="CK159" s="285"/>
      <c r="CL159" s="167"/>
      <c r="CM159" s="167"/>
      <c r="CN159" s="286"/>
      <c r="CO159" s="2190"/>
      <c r="CP159" s="2191"/>
      <c r="CQ159" s="2191"/>
      <c r="CR159" s="2191"/>
      <c r="CS159" s="2192"/>
    </row>
    <row r="160" spans="1:97" ht="14.25" customHeight="1">
      <c r="A160" s="1951" t="s">
        <v>623</v>
      </c>
      <c r="B160" s="1952"/>
      <c r="C160" s="1953"/>
      <c r="D160" s="2140" t="s">
        <v>624</v>
      </c>
      <c r="E160" s="1958"/>
      <c r="F160" s="1963" t="s">
        <v>625</v>
      </c>
      <c r="G160" s="1963"/>
      <c r="H160" s="1963"/>
      <c r="I160" s="1963"/>
      <c r="J160" s="1963"/>
      <c r="K160" s="1963"/>
      <c r="L160" s="1963"/>
      <c r="M160" s="1963"/>
      <c r="N160" s="1963"/>
      <c r="O160" s="1963"/>
      <c r="P160" s="1963"/>
      <c r="Q160" s="1963"/>
      <c r="R160" s="48"/>
      <c r="S160" s="49"/>
      <c r="T160" s="50"/>
      <c r="U160" s="51"/>
      <c r="V160" s="49"/>
      <c r="W160" s="50"/>
      <c r="X160" s="51"/>
      <c r="Y160" s="49"/>
      <c r="Z160" s="52"/>
      <c r="AA160" s="53"/>
      <c r="AB160" s="234"/>
      <c r="AC160" s="260"/>
      <c r="AD160" s="260"/>
      <c r="AE160" s="260"/>
      <c r="AF160" s="260"/>
      <c r="AG160" s="260"/>
      <c r="AH160" s="260"/>
      <c r="AI160" s="260"/>
      <c r="AJ160" s="260"/>
      <c r="AK160" s="260"/>
      <c r="AL160" s="260"/>
      <c r="AM160" s="260"/>
      <c r="AN160" s="260"/>
      <c r="AO160" s="260"/>
      <c r="AP160" s="260"/>
      <c r="AQ160" s="260"/>
      <c r="AR160" s="260"/>
      <c r="AS160" s="260"/>
      <c r="AT160" s="260"/>
      <c r="AU160" s="261"/>
      <c r="AV160" s="234"/>
      <c r="AW160" s="183"/>
      <c r="AX160" s="183"/>
      <c r="AY160" s="183"/>
      <c r="AZ160" s="183"/>
      <c r="BA160" s="183"/>
      <c r="BB160" s="183"/>
      <c r="BC160" s="183"/>
      <c r="BD160" s="183"/>
      <c r="BE160" s="183"/>
      <c r="BF160" s="183"/>
      <c r="BG160" s="183"/>
      <c r="BH160" s="183"/>
      <c r="BI160" s="183"/>
      <c r="BJ160" s="183"/>
      <c r="BK160" s="183"/>
      <c r="BL160" s="183"/>
      <c r="BM160" s="183"/>
      <c r="BN160" s="183"/>
      <c r="BO160" s="183"/>
      <c r="BP160" s="183"/>
      <c r="BQ160" s="183"/>
      <c r="BR160" s="183"/>
      <c r="BS160" s="183"/>
      <c r="BT160" s="183"/>
      <c r="BU160" s="183"/>
      <c r="BV160" s="183"/>
      <c r="BW160" s="183"/>
      <c r="BX160" s="183"/>
      <c r="BY160" s="183"/>
      <c r="BZ160" s="183"/>
      <c r="CA160" s="183"/>
      <c r="CB160" s="235"/>
      <c r="CC160" s="2229">
        <f>入力シート!AZ304</f>
        <v>5</v>
      </c>
      <c r="CD160" s="2230" t="str">
        <f>IF(入力シート!AZ304=入力シート!BB304,"➡",IF(入力シート!BB304&gt;入力シート!AZ304,"⇧","⇩"))</f>
        <v>⇧</v>
      </c>
      <c r="CE160" s="2135">
        <v>5</v>
      </c>
      <c r="CF160" s="2126">
        <v>3</v>
      </c>
      <c r="CG160" s="2138">
        <v>0</v>
      </c>
      <c r="CH160" s="354"/>
      <c r="CI160" s="142"/>
      <c r="CJ160" s="135"/>
      <c r="CK160" s="135"/>
      <c r="CL160" s="135"/>
      <c r="CM160" s="135"/>
      <c r="CN160" s="136"/>
      <c r="CO160" s="1866" t="str">
        <f>IF(入力シート!BC304="","",入力シート!BC304)</f>
        <v/>
      </c>
      <c r="CP160" s="1867"/>
      <c r="CQ160" s="1867"/>
      <c r="CR160" s="1867"/>
      <c r="CS160" s="1868"/>
    </row>
    <row r="161" spans="1:97" ht="14.25" customHeight="1">
      <c r="A161" s="1954"/>
      <c r="B161" s="1955"/>
      <c r="C161" s="1956"/>
      <c r="D161" s="2090"/>
      <c r="E161" s="1960"/>
      <c r="F161" s="1965"/>
      <c r="G161" s="1965"/>
      <c r="H161" s="1965"/>
      <c r="I161" s="1965"/>
      <c r="J161" s="1965"/>
      <c r="K161" s="1965"/>
      <c r="L161" s="1965"/>
      <c r="M161" s="1965"/>
      <c r="N161" s="1965"/>
      <c r="O161" s="1965"/>
      <c r="P161" s="1965"/>
      <c r="Q161" s="1965"/>
      <c r="R161" s="64"/>
      <c r="S161" s="40"/>
      <c r="T161" s="65"/>
      <c r="U161" s="66"/>
      <c r="V161" s="40"/>
      <c r="W161" s="65"/>
      <c r="X161" s="66"/>
      <c r="Y161" s="40"/>
      <c r="Z161" s="67"/>
      <c r="AA161" s="39"/>
      <c r="AB161" s="1986" t="s">
        <v>626</v>
      </c>
      <c r="AC161" s="1987"/>
      <c r="AD161" s="1987"/>
      <c r="AE161" s="1987"/>
      <c r="AF161" s="1987"/>
      <c r="AG161" s="1987"/>
      <c r="AH161" s="1987"/>
      <c r="AI161" s="1987"/>
      <c r="AJ161" s="1987"/>
      <c r="AK161" s="1987"/>
      <c r="AL161" s="1987"/>
      <c r="AM161" s="1987"/>
      <c r="AN161" s="1987"/>
      <c r="AO161" s="1987"/>
      <c r="AP161" s="1987"/>
      <c r="AQ161" s="1987"/>
      <c r="AR161" s="1987"/>
      <c r="AS161" s="1987"/>
      <c r="AT161" s="1987"/>
      <c r="AU161" s="1988"/>
      <c r="AV161" s="1989" t="str">
        <f>入力シート!K306</f>
        <v>☑</v>
      </c>
      <c r="AW161" s="1990"/>
      <c r="AX161" s="2023" t="s">
        <v>627</v>
      </c>
      <c r="AY161" s="2023"/>
      <c r="AZ161" s="2023"/>
      <c r="BA161" s="2023"/>
      <c r="BB161" s="2023"/>
      <c r="BC161" s="2023"/>
      <c r="BD161" s="2023"/>
      <c r="BE161" s="2023"/>
      <c r="BF161" s="2023"/>
      <c r="BG161" s="2023"/>
      <c r="BH161" s="2023"/>
      <c r="BI161" s="2023"/>
      <c r="BJ161" s="2023"/>
      <c r="BK161" s="2023"/>
      <c r="BL161" s="2023"/>
      <c r="BM161" s="2023"/>
      <c r="BN161" s="2023"/>
      <c r="BO161" s="2023"/>
      <c r="BP161" s="2023"/>
      <c r="BQ161" s="2023"/>
      <c r="BR161" s="2023"/>
      <c r="BS161" s="2023"/>
      <c r="BT161" s="2023"/>
      <c r="BU161" s="2023"/>
      <c r="BV161" s="2023"/>
      <c r="BW161" s="2023"/>
      <c r="BX161" s="2023"/>
      <c r="BY161" s="110"/>
      <c r="BZ161" s="110"/>
      <c r="CA161" s="110"/>
      <c r="CB161" s="73"/>
      <c r="CC161" s="2215"/>
      <c r="CD161" s="2218"/>
      <c r="CE161" s="2082"/>
      <c r="CF161" s="2084"/>
      <c r="CG161" s="2086"/>
      <c r="CH161" s="354"/>
      <c r="CI161" s="172" t="str">
        <f>IF(入力シート!AY303=1,入力シート!AP306,IF(OR(入力シート!AY303=2,入力シート!AY303=4),入力シート!K306,IF(入力シート!AY303=3,入力シート!AF306,入力シート!AP306)))</f>
        <v>□</v>
      </c>
      <c r="CJ161" s="1878" t="s">
        <v>628</v>
      </c>
      <c r="CK161" s="2276"/>
      <c r="CL161" s="2276"/>
      <c r="CM161" s="2276"/>
      <c r="CN161" s="136"/>
      <c r="CO161" s="1869"/>
      <c r="CP161" s="1870"/>
      <c r="CQ161" s="1870"/>
      <c r="CR161" s="1870"/>
      <c r="CS161" s="1871"/>
    </row>
    <row r="162" spans="1:97" ht="14.25" customHeight="1">
      <c r="A162" s="1954"/>
      <c r="B162" s="1955"/>
      <c r="C162" s="1956"/>
      <c r="D162" s="2090"/>
      <c r="E162" s="1960"/>
      <c r="F162" s="1965"/>
      <c r="G162" s="1965"/>
      <c r="H162" s="1965"/>
      <c r="I162" s="1965"/>
      <c r="J162" s="1965"/>
      <c r="K162" s="1965"/>
      <c r="L162" s="1965"/>
      <c r="M162" s="1965"/>
      <c r="N162" s="1965"/>
      <c r="O162" s="1965"/>
      <c r="P162" s="1965"/>
      <c r="Q162" s="1965"/>
      <c r="R162" s="1976" t="str">
        <f>IF(AA164=5,"○","")</f>
        <v>○</v>
      </c>
      <c r="S162" s="1977"/>
      <c r="T162" s="1978"/>
      <c r="U162" s="1979" t="str">
        <f>IF(AA164=3,"○","")</f>
        <v/>
      </c>
      <c r="V162" s="1977"/>
      <c r="W162" s="1978"/>
      <c r="X162" s="1979" t="str">
        <f>IF(AA164=0,"○","")</f>
        <v/>
      </c>
      <c r="Y162" s="1977"/>
      <c r="Z162" s="1980"/>
      <c r="AA162" s="39"/>
      <c r="AB162" s="1986"/>
      <c r="AC162" s="1987"/>
      <c r="AD162" s="1987"/>
      <c r="AE162" s="1987"/>
      <c r="AF162" s="1987"/>
      <c r="AG162" s="1987"/>
      <c r="AH162" s="1987"/>
      <c r="AI162" s="1987"/>
      <c r="AJ162" s="1987"/>
      <c r="AK162" s="1987"/>
      <c r="AL162" s="1987"/>
      <c r="AM162" s="1987"/>
      <c r="AN162" s="1987"/>
      <c r="AO162" s="1987"/>
      <c r="AP162" s="1987"/>
      <c r="AQ162" s="1987"/>
      <c r="AR162" s="1987"/>
      <c r="AS162" s="1987"/>
      <c r="AT162" s="1987"/>
      <c r="AU162" s="1988"/>
      <c r="AV162" s="1989" t="str">
        <f>入力シート!K309</f>
        <v>☑</v>
      </c>
      <c r="AW162" s="1990"/>
      <c r="AX162" s="2023" t="s">
        <v>629</v>
      </c>
      <c r="AY162" s="2023"/>
      <c r="AZ162" s="2023"/>
      <c r="BA162" s="2023"/>
      <c r="BB162" s="2023"/>
      <c r="BC162" s="2023"/>
      <c r="BD162" s="2023"/>
      <c r="BE162" s="2023"/>
      <c r="BF162" s="2023"/>
      <c r="BG162" s="2023"/>
      <c r="BH162" s="2023"/>
      <c r="BI162" s="2023"/>
      <c r="BJ162" s="2023"/>
      <c r="BK162" s="2023"/>
      <c r="BL162" s="2023"/>
      <c r="BM162" s="2023"/>
      <c r="BN162" s="2023"/>
      <c r="BO162" s="2023"/>
      <c r="BP162" s="2023"/>
      <c r="BQ162" s="2023"/>
      <c r="BR162" s="2023"/>
      <c r="BS162" s="2023"/>
      <c r="BT162" s="2023"/>
      <c r="BU162" s="2023"/>
      <c r="BV162" s="110"/>
      <c r="BW162" s="110"/>
      <c r="BX162" s="110"/>
      <c r="BY162" s="110"/>
      <c r="BZ162" s="110"/>
      <c r="CA162" s="110"/>
      <c r="CB162" s="73"/>
      <c r="CC162" s="2215"/>
      <c r="CD162" s="2218"/>
      <c r="CE162" s="2082"/>
      <c r="CF162" s="2084"/>
      <c r="CG162" s="2086"/>
      <c r="CH162" s="354"/>
      <c r="CI162" s="172" t="str">
        <f>IF(入力シート!AY303=1,入力シート!AP309,IF(OR(入力シート!AY303=2,入力シート!AY303=4),入力シート!K309,IF(入力シート!AY303=3,入力シート!AF309,入力シート!AP309)))</f>
        <v>□</v>
      </c>
      <c r="CJ162" s="1878" t="s">
        <v>630</v>
      </c>
      <c r="CK162" s="2276"/>
      <c r="CL162" s="2276"/>
      <c r="CM162" s="2276"/>
      <c r="CN162" s="136"/>
      <c r="CO162" s="1869"/>
      <c r="CP162" s="1870"/>
      <c r="CQ162" s="1870"/>
      <c r="CR162" s="1870"/>
      <c r="CS162" s="1871"/>
    </row>
    <row r="163" spans="1:97" ht="14.25" customHeight="1">
      <c r="A163" s="1954"/>
      <c r="B163" s="1955"/>
      <c r="C163" s="1956"/>
      <c r="D163" s="2090"/>
      <c r="E163" s="1960"/>
      <c r="F163" s="1965"/>
      <c r="G163" s="1965"/>
      <c r="H163" s="1965"/>
      <c r="I163" s="1965"/>
      <c r="J163" s="1965"/>
      <c r="K163" s="1965"/>
      <c r="L163" s="1965"/>
      <c r="M163" s="1965"/>
      <c r="N163" s="1965"/>
      <c r="O163" s="1965"/>
      <c r="P163" s="1965"/>
      <c r="Q163" s="1965"/>
      <c r="R163" s="1976"/>
      <c r="S163" s="1977"/>
      <c r="T163" s="1978"/>
      <c r="U163" s="1979"/>
      <c r="V163" s="1977"/>
      <c r="W163" s="1978"/>
      <c r="X163" s="1979"/>
      <c r="Y163" s="1977"/>
      <c r="Z163" s="1980"/>
      <c r="AA163" s="39"/>
      <c r="AB163" s="1986"/>
      <c r="AC163" s="1987"/>
      <c r="AD163" s="1987"/>
      <c r="AE163" s="1987"/>
      <c r="AF163" s="1987"/>
      <c r="AG163" s="1987"/>
      <c r="AH163" s="1987"/>
      <c r="AI163" s="1987"/>
      <c r="AJ163" s="1987"/>
      <c r="AK163" s="1987"/>
      <c r="AL163" s="1987"/>
      <c r="AM163" s="1987"/>
      <c r="AN163" s="1987"/>
      <c r="AO163" s="1987"/>
      <c r="AP163" s="1987"/>
      <c r="AQ163" s="1987"/>
      <c r="AR163" s="1987"/>
      <c r="AS163" s="1987"/>
      <c r="AT163" s="1987"/>
      <c r="AU163" s="1988"/>
      <c r="AV163" s="1989" t="str">
        <f>入力シート!K315</f>
        <v>☑</v>
      </c>
      <c r="AW163" s="1990"/>
      <c r="AX163" s="2023" t="s">
        <v>631</v>
      </c>
      <c r="AY163" s="2023"/>
      <c r="AZ163" s="2023"/>
      <c r="BA163" s="2023"/>
      <c r="BB163" s="2023"/>
      <c r="BC163" s="2023"/>
      <c r="BD163" s="2023"/>
      <c r="BE163" s="2023"/>
      <c r="BF163" s="2023"/>
      <c r="BG163" s="2023"/>
      <c r="BH163" s="2023"/>
      <c r="BI163" s="2023"/>
      <c r="BJ163" s="2023"/>
      <c r="BK163" s="2023"/>
      <c r="BL163" s="2023"/>
      <c r="BM163" s="2023"/>
      <c r="BN163" s="2023"/>
      <c r="BO163" s="2023"/>
      <c r="BP163" s="2023"/>
      <c r="BQ163" s="2023"/>
      <c r="BR163" s="2023"/>
      <c r="BS163" s="2023"/>
      <c r="BT163" s="2023"/>
      <c r="BU163" s="2023"/>
      <c r="BV163" s="110"/>
      <c r="BW163" s="110"/>
      <c r="BX163" s="110"/>
      <c r="BY163" s="110"/>
      <c r="BZ163" s="110"/>
      <c r="CA163" s="110"/>
      <c r="CB163" s="73"/>
      <c r="CC163" s="2215"/>
      <c r="CD163" s="2218"/>
      <c r="CE163" s="2082"/>
      <c r="CF163" s="2084"/>
      <c r="CG163" s="2086"/>
      <c r="CH163" s="354"/>
      <c r="CI163" s="172" t="str">
        <f>IF(入力シート!AY303=1,入力シート!AP315,IF(OR(入力シート!AY303=2,入力シート!AY303=4),入力シート!K315,IF(入力シート!AY303=3,入力シート!AF315,入力シート!AP315)))</f>
        <v>□</v>
      </c>
      <c r="CJ163" s="1878" t="s">
        <v>632</v>
      </c>
      <c r="CK163" s="2276"/>
      <c r="CL163" s="2276"/>
      <c r="CM163" s="2276"/>
      <c r="CN163" s="136"/>
      <c r="CO163" s="1869"/>
      <c r="CP163" s="1870"/>
      <c r="CQ163" s="1870"/>
      <c r="CR163" s="1870"/>
      <c r="CS163" s="1871"/>
    </row>
    <row r="164" spans="1:97" ht="14.25" customHeight="1">
      <c r="A164" s="1954"/>
      <c r="B164" s="1955"/>
      <c r="C164" s="1956"/>
      <c r="D164" s="2090"/>
      <c r="E164" s="1960"/>
      <c r="F164" s="1965"/>
      <c r="G164" s="1965"/>
      <c r="H164" s="1965"/>
      <c r="I164" s="1965"/>
      <c r="J164" s="1965"/>
      <c r="K164" s="1965"/>
      <c r="L164" s="1965"/>
      <c r="M164" s="1965"/>
      <c r="N164" s="1965"/>
      <c r="O164" s="1965"/>
      <c r="P164" s="1965"/>
      <c r="Q164" s="1965"/>
      <c r="R164" s="1981">
        <v>5</v>
      </c>
      <c r="S164" s="1982"/>
      <c r="T164" s="1983"/>
      <c r="U164" s="1984">
        <v>3</v>
      </c>
      <c r="V164" s="1982"/>
      <c r="W164" s="1983"/>
      <c r="X164" s="1984">
        <v>0</v>
      </c>
      <c r="Y164" s="1982"/>
      <c r="Z164" s="1985"/>
      <c r="AA164" s="39">
        <f>入力シート!AZ304</f>
        <v>5</v>
      </c>
      <c r="AB164" s="1986"/>
      <c r="AC164" s="1987"/>
      <c r="AD164" s="1987"/>
      <c r="AE164" s="1987"/>
      <c r="AF164" s="1987"/>
      <c r="AG164" s="1987"/>
      <c r="AH164" s="1987"/>
      <c r="AI164" s="1987"/>
      <c r="AJ164" s="1987"/>
      <c r="AK164" s="1987"/>
      <c r="AL164" s="1987"/>
      <c r="AM164" s="1987"/>
      <c r="AN164" s="1987"/>
      <c r="AO164" s="1987"/>
      <c r="AP164" s="1987"/>
      <c r="AQ164" s="1987"/>
      <c r="AR164" s="1987"/>
      <c r="AS164" s="1987"/>
      <c r="AT164" s="1987"/>
      <c r="AU164" s="1988"/>
      <c r="AV164" s="2041"/>
      <c r="AW164" s="2015"/>
      <c r="AX164" s="2015"/>
      <c r="AY164" s="2015"/>
      <c r="AZ164" s="2015"/>
      <c r="BA164" s="2015"/>
      <c r="BB164" s="2015"/>
      <c r="BC164" s="2015"/>
      <c r="BD164" s="2015"/>
      <c r="BE164" s="2015"/>
      <c r="BF164" s="2015"/>
      <c r="BG164" s="2015"/>
      <c r="BH164" s="2015"/>
      <c r="BI164" s="2015"/>
      <c r="BJ164" s="2015"/>
      <c r="BK164" s="2015"/>
      <c r="BL164" s="2015"/>
      <c r="BM164" s="2015"/>
      <c r="BN164" s="2015"/>
      <c r="BO164" s="2015"/>
      <c r="BP164" s="2015"/>
      <c r="BQ164" s="2015"/>
      <c r="BR164" s="2015"/>
      <c r="BS164" s="2015"/>
      <c r="BT164" s="2015"/>
      <c r="BU164" s="2015"/>
      <c r="BV164" s="2015"/>
      <c r="BW164" s="2015"/>
      <c r="BX164" s="2015"/>
      <c r="BY164" s="2015"/>
      <c r="BZ164" s="2015"/>
      <c r="CA164" s="2015"/>
      <c r="CB164" s="2042"/>
      <c r="CC164" s="2215"/>
      <c r="CD164" s="2218"/>
      <c r="CE164" s="2082"/>
      <c r="CF164" s="2084"/>
      <c r="CG164" s="2086"/>
      <c r="CH164" s="354"/>
      <c r="CI164" s="142"/>
      <c r="CJ164" s="135"/>
      <c r="CK164" s="135"/>
      <c r="CL164" s="135"/>
      <c r="CM164" s="135"/>
      <c r="CN164" s="136"/>
      <c r="CO164" s="1869"/>
      <c r="CP164" s="1870"/>
      <c r="CQ164" s="1870"/>
      <c r="CR164" s="1870"/>
      <c r="CS164" s="1871"/>
    </row>
    <row r="165" spans="1:97" ht="14.25" customHeight="1">
      <c r="A165" s="1954"/>
      <c r="B165" s="1955"/>
      <c r="C165" s="1956"/>
      <c r="D165" s="2090"/>
      <c r="E165" s="1960"/>
      <c r="F165" s="1965"/>
      <c r="G165" s="1965"/>
      <c r="H165" s="1965"/>
      <c r="I165" s="1965"/>
      <c r="J165" s="1965"/>
      <c r="K165" s="1965"/>
      <c r="L165" s="1965"/>
      <c r="M165" s="1965"/>
      <c r="N165" s="1965"/>
      <c r="O165" s="1965"/>
      <c r="P165" s="1965"/>
      <c r="Q165" s="1965"/>
      <c r="R165" s="1981"/>
      <c r="S165" s="1982"/>
      <c r="T165" s="1983"/>
      <c r="U165" s="1984"/>
      <c r="V165" s="1982"/>
      <c r="W165" s="1983"/>
      <c r="X165" s="1984"/>
      <c r="Y165" s="1982"/>
      <c r="Z165" s="1985"/>
      <c r="AA165" s="39"/>
      <c r="AB165" s="1986"/>
      <c r="AC165" s="1987"/>
      <c r="AD165" s="1987"/>
      <c r="AE165" s="1987"/>
      <c r="AF165" s="1987"/>
      <c r="AG165" s="1987"/>
      <c r="AH165" s="1987"/>
      <c r="AI165" s="1987"/>
      <c r="AJ165" s="1987"/>
      <c r="AK165" s="1987"/>
      <c r="AL165" s="1987"/>
      <c r="AM165" s="1987"/>
      <c r="AN165" s="1987"/>
      <c r="AO165" s="1987"/>
      <c r="AP165" s="1987"/>
      <c r="AQ165" s="1987"/>
      <c r="AR165" s="1987"/>
      <c r="AS165" s="1987"/>
      <c r="AT165" s="1987"/>
      <c r="AU165" s="1988"/>
      <c r="AV165" s="2041"/>
      <c r="AW165" s="2015"/>
      <c r="AX165" s="2015"/>
      <c r="AY165" s="2015"/>
      <c r="AZ165" s="2015"/>
      <c r="BA165" s="2015"/>
      <c r="BB165" s="2015"/>
      <c r="BC165" s="2015"/>
      <c r="BD165" s="2015"/>
      <c r="BE165" s="2015"/>
      <c r="BF165" s="2015"/>
      <c r="BG165" s="2015"/>
      <c r="BH165" s="2015"/>
      <c r="BI165" s="2015"/>
      <c r="BJ165" s="2015"/>
      <c r="BK165" s="2015"/>
      <c r="BL165" s="2015"/>
      <c r="BM165" s="2015"/>
      <c r="BN165" s="2015"/>
      <c r="BO165" s="2015"/>
      <c r="BP165" s="2015"/>
      <c r="BQ165" s="2015"/>
      <c r="BR165" s="2015"/>
      <c r="BS165" s="2015"/>
      <c r="BT165" s="2015"/>
      <c r="BU165" s="2015"/>
      <c r="BV165" s="2015"/>
      <c r="BW165" s="2015"/>
      <c r="BX165" s="2015"/>
      <c r="BY165" s="2015"/>
      <c r="BZ165" s="2015"/>
      <c r="CA165" s="2015"/>
      <c r="CB165" s="2042"/>
      <c r="CC165" s="2215"/>
      <c r="CD165" s="2218"/>
      <c r="CE165" s="2082"/>
      <c r="CF165" s="2084"/>
      <c r="CG165" s="2086"/>
      <c r="CH165" s="354" t="str">
        <f>入力シート!BB304</f>
        <v>-</v>
      </c>
      <c r="CI165" s="142"/>
      <c r="CJ165" s="135"/>
      <c r="CK165" s="287"/>
      <c r="CL165" s="287"/>
      <c r="CM165" s="287"/>
      <c r="CN165" s="288"/>
      <c r="CO165" s="1869"/>
      <c r="CP165" s="1870"/>
      <c r="CQ165" s="1870"/>
      <c r="CR165" s="1870"/>
      <c r="CS165" s="1871"/>
    </row>
    <row r="166" spans="1:97" ht="14.25" customHeight="1">
      <c r="A166" s="1954"/>
      <c r="B166" s="1955"/>
      <c r="C166" s="1956"/>
      <c r="D166" s="2090"/>
      <c r="E166" s="1960"/>
      <c r="F166" s="1965"/>
      <c r="G166" s="1965"/>
      <c r="H166" s="1965"/>
      <c r="I166" s="1965"/>
      <c r="J166" s="1965"/>
      <c r="K166" s="1965"/>
      <c r="L166" s="1965"/>
      <c r="M166" s="1965"/>
      <c r="N166" s="1965"/>
      <c r="O166" s="1965"/>
      <c r="P166" s="1965"/>
      <c r="Q166" s="1965"/>
      <c r="R166" s="64"/>
      <c r="S166" s="40"/>
      <c r="T166" s="65"/>
      <c r="U166" s="66"/>
      <c r="V166" s="40"/>
      <c r="W166" s="65"/>
      <c r="X166" s="66"/>
      <c r="Y166" s="40"/>
      <c r="Z166" s="67"/>
      <c r="AA166" s="39"/>
      <c r="AB166" s="1986"/>
      <c r="AC166" s="1987"/>
      <c r="AD166" s="1987"/>
      <c r="AE166" s="1987"/>
      <c r="AF166" s="1987"/>
      <c r="AG166" s="1987"/>
      <c r="AH166" s="1987"/>
      <c r="AI166" s="1987"/>
      <c r="AJ166" s="1987"/>
      <c r="AK166" s="1987"/>
      <c r="AL166" s="1987"/>
      <c r="AM166" s="1987"/>
      <c r="AN166" s="1987"/>
      <c r="AO166" s="1987"/>
      <c r="AP166" s="1987"/>
      <c r="AQ166" s="1987"/>
      <c r="AR166" s="1987"/>
      <c r="AS166" s="1987"/>
      <c r="AT166" s="1987"/>
      <c r="AU166" s="1988"/>
      <c r="AV166" s="2181"/>
      <c r="AW166" s="1971"/>
      <c r="AX166" s="1971"/>
      <c r="AY166" s="1971"/>
      <c r="AZ166" s="1971"/>
      <c r="BA166" s="1971"/>
      <c r="BB166" s="1971"/>
      <c r="BC166" s="1971"/>
      <c r="BD166" s="1971"/>
      <c r="BE166" s="1971"/>
      <c r="BF166" s="1971"/>
      <c r="BG166" s="1971"/>
      <c r="BH166" s="1971"/>
      <c r="BI166" s="1971"/>
      <c r="BJ166" s="1971"/>
      <c r="BK166" s="1971"/>
      <c r="BL166" s="1971"/>
      <c r="BM166" s="1971"/>
      <c r="BN166" s="1971"/>
      <c r="BO166" s="1971"/>
      <c r="BP166" s="1971"/>
      <c r="BQ166" s="1971"/>
      <c r="BR166" s="1971"/>
      <c r="BS166" s="1971"/>
      <c r="BT166" s="1971"/>
      <c r="BU166" s="1971"/>
      <c r="BV166" s="1971"/>
      <c r="BW166" s="1971"/>
      <c r="BX166" s="1971"/>
      <c r="BY166" s="1971"/>
      <c r="BZ166" s="1971"/>
      <c r="CA166" s="1971"/>
      <c r="CB166" s="2182"/>
      <c r="CC166" s="2215"/>
      <c r="CD166" s="2218"/>
      <c r="CE166" s="2082"/>
      <c r="CF166" s="2084"/>
      <c r="CG166" s="2086"/>
      <c r="CH166" s="354"/>
      <c r="CI166" s="142"/>
      <c r="CJ166" s="135"/>
      <c r="CK166" s="2166">
        <f>COUNTIF(CI161:CI163,"☑")</f>
        <v>0</v>
      </c>
      <c r="CL166" s="2168" t="s">
        <v>541</v>
      </c>
      <c r="CM166" s="2231" t="str">
        <f>入力シート!BB304</f>
        <v>-</v>
      </c>
      <c r="CN166" s="2233" t="s">
        <v>25</v>
      </c>
      <c r="CO166" s="1869"/>
      <c r="CP166" s="1870"/>
      <c r="CQ166" s="1870"/>
      <c r="CR166" s="1870"/>
      <c r="CS166" s="1871"/>
    </row>
    <row r="167" spans="1:97" ht="14.25" customHeight="1">
      <c r="A167" s="1954"/>
      <c r="B167" s="1955"/>
      <c r="C167" s="1956"/>
      <c r="D167" s="2090"/>
      <c r="E167" s="1960"/>
      <c r="F167" s="1965"/>
      <c r="G167" s="1965"/>
      <c r="H167" s="1965"/>
      <c r="I167" s="1965"/>
      <c r="J167" s="1965"/>
      <c r="K167" s="1965"/>
      <c r="L167" s="1965"/>
      <c r="M167" s="1965"/>
      <c r="N167" s="1965"/>
      <c r="O167" s="1965"/>
      <c r="P167" s="1965"/>
      <c r="Q167" s="1965"/>
      <c r="R167" s="64"/>
      <c r="S167" s="40"/>
      <c r="T167" s="65"/>
      <c r="U167" s="66"/>
      <c r="V167" s="40"/>
      <c r="W167" s="65"/>
      <c r="X167" s="66"/>
      <c r="Y167" s="40"/>
      <c r="Z167" s="67"/>
      <c r="AA167" s="39"/>
      <c r="AB167" s="1986"/>
      <c r="AC167" s="1987"/>
      <c r="AD167" s="1987"/>
      <c r="AE167" s="1987"/>
      <c r="AF167" s="1987"/>
      <c r="AG167" s="1987"/>
      <c r="AH167" s="1987"/>
      <c r="AI167" s="1987"/>
      <c r="AJ167" s="1987"/>
      <c r="AK167" s="1987"/>
      <c r="AL167" s="1987"/>
      <c r="AM167" s="1987"/>
      <c r="AN167" s="1987"/>
      <c r="AO167" s="1987"/>
      <c r="AP167" s="1987"/>
      <c r="AQ167" s="1987"/>
      <c r="AR167" s="1987"/>
      <c r="AS167" s="1987"/>
      <c r="AT167" s="1987"/>
      <c r="AU167" s="1988"/>
      <c r="AV167" s="2041"/>
      <c r="AW167" s="2015"/>
      <c r="AX167" s="2015"/>
      <c r="AY167" s="2015"/>
      <c r="AZ167" s="2015"/>
      <c r="BA167" s="2015"/>
      <c r="BB167" s="2015"/>
      <c r="BC167" s="2015"/>
      <c r="BD167" s="2015"/>
      <c r="BE167" s="2015"/>
      <c r="BF167" s="2015"/>
      <c r="BG167" s="2015"/>
      <c r="BH167" s="2015"/>
      <c r="BI167" s="2015"/>
      <c r="BJ167" s="2015"/>
      <c r="BK167" s="2015"/>
      <c r="BL167" s="2015"/>
      <c r="BM167" s="2015"/>
      <c r="BN167" s="2015"/>
      <c r="BO167" s="2015"/>
      <c r="BP167" s="2015"/>
      <c r="BQ167" s="2015"/>
      <c r="BR167" s="2015"/>
      <c r="BS167" s="2015"/>
      <c r="BT167" s="2015"/>
      <c r="BU167" s="2015"/>
      <c r="BV167" s="2015"/>
      <c r="BW167" s="2015"/>
      <c r="BX167" s="2015"/>
      <c r="BY167" s="2015"/>
      <c r="BZ167" s="2015"/>
      <c r="CA167" s="2015"/>
      <c r="CB167" s="2042"/>
      <c r="CC167" s="2215"/>
      <c r="CD167" s="2218"/>
      <c r="CE167" s="2082"/>
      <c r="CF167" s="2084"/>
      <c r="CG167" s="2086"/>
      <c r="CH167" s="354"/>
      <c r="CI167" s="142"/>
      <c r="CJ167" s="135"/>
      <c r="CK167" s="2167"/>
      <c r="CL167" s="2169"/>
      <c r="CM167" s="2232"/>
      <c r="CN167" s="2234"/>
      <c r="CO167" s="1869"/>
      <c r="CP167" s="1870"/>
      <c r="CQ167" s="1870"/>
      <c r="CR167" s="1870"/>
      <c r="CS167" s="1871"/>
    </row>
    <row r="168" spans="1:97" ht="14.25" customHeight="1">
      <c r="A168" s="1954"/>
      <c r="B168" s="1955"/>
      <c r="C168" s="1956"/>
      <c r="D168" s="2090"/>
      <c r="E168" s="1960"/>
      <c r="F168" s="1965"/>
      <c r="G168" s="1965"/>
      <c r="H168" s="1965"/>
      <c r="I168" s="1965"/>
      <c r="J168" s="1965"/>
      <c r="K168" s="1965"/>
      <c r="L168" s="1965"/>
      <c r="M168" s="1965"/>
      <c r="N168" s="1965"/>
      <c r="O168" s="1965"/>
      <c r="P168" s="1965"/>
      <c r="Q168" s="1965"/>
      <c r="R168" s="64"/>
      <c r="S168" s="40"/>
      <c r="T168" s="65"/>
      <c r="U168" s="66"/>
      <c r="V168" s="40"/>
      <c r="W168" s="65"/>
      <c r="X168" s="66"/>
      <c r="Y168" s="40"/>
      <c r="Z168" s="67"/>
      <c r="AA168" s="39"/>
      <c r="AB168" s="1986"/>
      <c r="AC168" s="1987"/>
      <c r="AD168" s="1987"/>
      <c r="AE168" s="1987"/>
      <c r="AF168" s="1987"/>
      <c r="AG168" s="1987"/>
      <c r="AH168" s="1987"/>
      <c r="AI168" s="1987"/>
      <c r="AJ168" s="1987"/>
      <c r="AK168" s="1987"/>
      <c r="AL168" s="1987"/>
      <c r="AM168" s="1987"/>
      <c r="AN168" s="1987"/>
      <c r="AO168" s="1987"/>
      <c r="AP168" s="1987"/>
      <c r="AQ168" s="1987"/>
      <c r="AR168" s="1987"/>
      <c r="AS168" s="1987"/>
      <c r="AT168" s="1987"/>
      <c r="AU168" s="1988"/>
      <c r="AV168" s="2041"/>
      <c r="AW168" s="2015"/>
      <c r="AX168" s="2015"/>
      <c r="AY168" s="2015"/>
      <c r="AZ168" s="2015"/>
      <c r="BA168" s="2015"/>
      <c r="BB168" s="2015"/>
      <c r="BC168" s="2015"/>
      <c r="BD168" s="2015"/>
      <c r="BE168" s="2015"/>
      <c r="BF168" s="2015"/>
      <c r="BG168" s="2015"/>
      <c r="BH168" s="2015"/>
      <c r="BI168" s="2015"/>
      <c r="BJ168" s="2015"/>
      <c r="BK168" s="2015"/>
      <c r="BL168" s="2015"/>
      <c r="BM168" s="2015"/>
      <c r="BN168" s="2015"/>
      <c r="BO168" s="2015"/>
      <c r="BP168" s="2015"/>
      <c r="BQ168" s="2015"/>
      <c r="BR168" s="2015"/>
      <c r="BS168" s="2015"/>
      <c r="BT168" s="2015"/>
      <c r="BU168" s="2015"/>
      <c r="BV168" s="2015"/>
      <c r="BW168" s="2015"/>
      <c r="BX168" s="2015"/>
      <c r="BY168" s="2015"/>
      <c r="BZ168" s="2015"/>
      <c r="CA168" s="2015"/>
      <c r="CB168" s="2042"/>
      <c r="CC168" s="2215"/>
      <c r="CD168" s="2218"/>
      <c r="CE168" s="2082"/>
      <c r="CF168" s="2084"/>
      <c r="CG168" s="2086"/>
      <c r="CH168" s="354"/>
      <c r="CI168" s="142"/>
      <c r="CJ168" s="135"/>
      <c r="CK168" s="2167"/>
      <c r="CL168" s="2169"/>
      <c r="CM168" s="2232"/>
      <c r="CN168" s="2234"/>
      <c r="CO168" s="1869"/>
      <c r="CP168" s="1870"/>
      <c r="CQ168" s="1870"/>
      <c r="CR168" s="1870"/>
      <c r="CS168" s="1871"/>
    </row>
    <row r="169" spans="1:97" ht="14.25" customHeight="1">
      <c r="A169" s="1954"/>
      <c r="B169" s="1955"/>
      <c r="C169" s="1956"/>
      <c r="D169" s="2097"/>
      <c r="E169" s="1962"/>
      <c r="F169" s="1967"/>
      <c r="G169" s="1967"/>
      <c r="H169" s="1967"/>
      <c r="I169" s="1967"/>
      <c r="J169" s="1967"/>
      <c r="K169" s="1967"/>
      <c r="L169" s="1967"/>
      <c r="M169" s="1967"/>
      <c r="N169" s="1967"/>
      <c r="O169" s="1967"/>
      <c r="P169" s="1967"/>
      <c r="Q169" s="1967"/>
      <c r="R169" s="93"/>
      <c r="S169" s="94"/>
      <c r="T169" s="95"/>
      <c r="U169" s="96"/>
      <c r="V169" s="94"/>
      <c r="W169" s="95"/>
      <c r="X169" s="96"/>
      <c r="Y169" s="94"/>
      <c r="Z169" s="97"/>
      <c r="AA169" s="98"/>
      <c r="AB169" s="245"/>
      <c r="AC169" s="246"/>
      <c r="AD169" s="246"/>
      <c r="AE169" s="246"/>
      <c r="AF169" s="246"/>
      <c r="AG169" s="246"/>
      <c r="AH169" s="246"/>
      <c r="AI169" s="246"/>
      <c r="AJ169" s="246"/>
      <c r="AK169" s="246"/>
      <c r="AL169" s="246"/>
      <c r="AM169" s="246"/>
      <c r="AN169" s="246"/>
      <c r="AO169" s="246"/>
      <c r="AP169" s="246"/>
      <c r="AQ169" s="246"/>
      <c r="AR169" s="246"/>
      <c r="AS169" s="246"/>
      <c r="AT169" s="246"/>
      <c r="AU169" s="247"/>
      <c r="AV169" s="245"/>
      <c r="AW169" s="191"/>
      <c r="AX169" s="191"/>
      <c r="AY169" s="191"/>
      <c r="AZ169" s="191"/>
      <c r="BA169" s="191"/>
      <c r="BB169" s="191"/>
      <c r="BC169" s="191"/>
      <c r="BD169" s="191"/>
      <c r="BE169" s="191"/>
      <c r="BF169" s="191"/>
      <c r="BG169" s="191"/>
      <c r="BH169" s="191"/>
      <c r="BI169" s="191"/>
      <c r="BJ169" s="191"/>
      <c r="BK169" s="191"/>
      <c r="BL169" s="191"/>
      <c r="BM169" s="191"/>
      <c r="BN169" s="191"/>
      <c r="BO169" s="191"/>
      <c r="BP169" s="191"/>
      <c r="BQ169" s="191"/>
      <c r="BR169" s="191"/>
      <c r="BS169" s="191"/>
      <c r="BT169" s="191"/>
      <c r="BU169" s="191"/>
      <c r="BV169" s="191"/>
      <c r="BW169" s="191"/>
      <c r="BX169" s="191"/>
      <c r="BY169" s="191"/>
      <c r="BZ169" s="191"/>
      <c r="CA169" s="191"/>
      <c r="CB169" s="192"/>
      <c r="CC169" s="2216"/>
      <c r="CD169" s="2219"/>
      <c r="CE169" s="2136"/>
      <c r="CF169" s="2137"/>
      <c r="CG169" s="2139"/>
      <c r="CH169" s="357"/>
      <c r="CI169" s="146"/>
      <c r="CJ169" s="147"/>
      <c r="CK169" s="216"/>
      <c r="CL169" s="147"/>
      <c r="CM169" s="147"/>
      <c r="CN169" s="180"/>
      <c r="CO169" s="1872"/>
      <c r="CP169" s="1873"/>
      <c r="CQ169" s="1873"/>
      <c r="CR169" s="1873"/>
      <c r="CS169" s="1874"/>
    </row>
    <row r="170" spans="1:97" ht="14.25" customHeight="1">
      <c r="A170" s="1954"/>
      <c r="B170" s="1955"/>
      <c r="C170" s="1956"/>
      <c r="D170" s="137"/>
      <c r="E170" s="61"/>
      <c r="F170" s="148"/>
      <c r="G170" s="102"/>
      <c r="H170" s="102"/>
      <c r="I170" s="102"/>
      <c r="J170" s="102"/>
      <c r="K170" s="102"/>
      <c r="L170" s="102"/>
      <c r="M170" s="102"/>
      <c r="N170" s="102"/>
      <c r="O170" s="102"/>
      <c r="P170" s="102"/>
      <c r="Q170" s="102"/>
      <c r="R170" s="103"/>
      <c r="S170" s="104"/>
      <c r="T170" s="105"/>
      <c r="U170" s="106"/>
      <c r="V170" s="104"/>
      <c r="W170" s="105"/>
      <c r="X170" s="106"/>
      <c r="Y170" s="104"/>
      <c r="Z170" s="107"/>
      <c r="AA170" s="289"/>
      <c r="AB170" s="250"/>
      <c r="AC170" s="251"/>
      <c r="AD170" s="251"/>
      <c r="AE170" s="251"/>
      <c r="AF170" s="251"/>
      <c r="AG170" s="251"/>
      <c r="AH170" s="251"/>
      <c r="AI170" s="251"/>
      <c r="AJ170" s="251"/>
      <c r="AK170" s="251"/>
      <c r="AL170" s="251"/>
      <c r="AM170" s="251"/>
      <c r="AN170" s="251"/>
      <c r="AO170" s="251"/>
      <c r="AP170" s="251"/>
      <c r="AQ170" s="251"/>
      <c r="AR170" s="251"/>
      <c r="AS170" s="251"/>
      <c r="AT170" s="251"/>
      <c r="AU170" s="252"/>
      <c r="AV170" s="250"/>
      <c r="AW170" s="37"/>
      <c r="AX170" s="37"/>
      <c r="AY170" s="37"/>
      <c r="AZ170" s="37"/>
      <c r="BA170" s="37"/>
      <c r="BB170" s="37"/>
      <c r="BC170" s="37"/>
      <c r="BD170" s="37"/>
      <c r="BE170" s="37"/>
      <c r="BF170" s="37"/>
      <c r="BG170" s="37"/>
      <c r="BH170" s="37"/>
      <c r="BI170" s="37"/>
      <c r="BJ170" s="37"/>
      <c r="BK170" s="37"/>
      <c r="BL170" s="37"/>
      <c r="BM170" s="37"/>
      <c r="BN170" s="37"/>
      <c r="BO170" s="37"/>
      <c r="BP170" s="37"/>
      <c r="BQ170" s="37"/>
      <c r="BR170" s="37"/>
      <c r="BS170" s="37"/>
      <c r="BT170" s="37"/>
      <c r="BU170" s="37"/>
      <c r="BV170" s="37"/>
      <c r="BW170" s="37"/>
      <c r="BX170" s="37"/>
      <c r="BY170" s="37"/>
      <c r="BZ170" s="37"/>
      <c r="CA170" s="37"/>
      <c r="CB170" s="184"/>
      <c r="CC170" s="2214">
        <f>入力シート!AZ322</f>
        <v>10</v>
      </c>
      <c r="CD170" s="2301" t="str">
        <f>IF(入力シート!AZ322=入力シート!BB322,"➡",IF(入力シート!BB322&gt;入力シート!AZ322,"⇧","⇩"))</f>
        <v>⇧</v>
      </c>
      <c r="CE170" s="2081">
        <v>10</v>
      </c>
      <c r="CF170" s="2083">
        <v>5</v>
      </c>
      <c r="CG170" s="2085">
        <v>0</v>
      </c>
      <c r="CH170" s="353"/>
      <c r="CI170" s="134"/>
      <c r="CJ170" s="173"/>
      <c r="CK170" s="173"/>
      <c r="CL170" s="173"/>
      <c r="CM170" s="173"/>
      <c r="CN170" s="149"/>
      <c r="CO170" s="2158" t="str">
        <f>IF(入力シート!BC322="","",入力シート!BC322)</f>
        <v/>
      </c>
      <c r="CP170" s="2159"/>
      <c r="CQ170" s="2159"/>
      <c r="CR170" s="2159"/>
      <c r="CS170" s="2160"/>
    </row>
    <row r="171" spans="1:97" ht="14.25" customHeight="1">
      <c r="A171" s="1954"/>
      <c r="B171" s="1955"/>
      <c r="C171" s="1956"/>
      <c r="D171" s="2090" t="s">
        <v>18</v>
      </c>
      <c r="E171" s="1960"/>
      <c r="F171" s="2298" t="s">
        <v>633</v>
      </c>
      <c r="G171" s="2299"/>
      <c r="H171" s="2299"/>
      <c r="I171" s="2299"/>
      <c r="J171" s="2299"/>
      <c r="K171" s="2299"/>
      <c r="L171" s="2299"/>
      <c r="M171" s="2299"/>
      <c r="N171" s="2299"/>
      <c r="O171" s="2299"/>
      <c r="P171" s="2299"/>
      <c r="Q171" s="2300"/>
      <c r="R171" s="262"/>
      <c r="S171" s="263"/>
      <c r="T171" s="264"/>
      <c r="U171" s="265"/>
      <c r="V171" s="263"/>
      <c r="W171" s="264"/>
      <c r="X171" s="265"/>
      <c r="Y171" s="263"/>
      <c r="Z171" s="266"/>
      <c r="AA171" s="267"/>
      <c r="AB171" s="1986" t="s">
        <v>634</v>
      </c>
      <c r="AC171" s="1987"/>
      <c r="AD171" s="1987"/>
      <c r="AE171" s="1987"/>
      <c r="AF171" s="1987"/>
      <c r="AG171" s="1987"/>
      <c r="AH171" s="1987"/>
      <c r="AI171" s="1987"/>
      <c r="AJ171" s="1987"/>
      <c r="AK171" s="1987"/>
      <c r="AL171" s="1987"/>
      <c r="AM171" s="1987"/>
      <c r="AN171" s="1987"/>
      <c r="AO171" s="1987"/>
      <c r="AP171" s="1987"/>
      <c r="AQ171" s="1987"/>
      <c r="AR171" s="1987"/>
      <c r="AS171" s="1987"/>
      <c r="AT171" s="1987"/>
      <c r="AU171" s="1988"/>
      <c r="AV171" s="1989" t="str">
        <f>入力シート!K324</f>
        <v>☑</v>
      </c>
      <c r="AW171" s="1990"/>
      <c r="AX171" s="2023" t="s">
        <v>635</v>
      </c>
      <c r="AY171" s="2023"/>
      <c r="AZ171" s="2023"/>
      <c r="BA171" s="2023"/>
      <c r="BB171" s="2023"/>
      <c r="BC171" s="2023"/>
      <c r="BD171" s="2023"/>
      <c r="BE171" s="2023"/>
      <c r="BF171" s="2023"/>
      <c r="BG171" s="2023"/>
      <c r="BH171" s="2023"/>
      <c r="BI171" s="2023"/>
      <c r="BJ171" s="2023"/>
      <c r="BK171" s="2023"/>
      <c r="BL171" s="2023"/>
      <c r="BM171" s="2023"/>
      <c r="BN171" s="2023"/>
      <c r="BO171" s="2023"/>
      <c r="BP171" s="2023"/>
      <c r="BQ171" s="2023"/>
      <c r="BR171" s="2023"/>
      <c r="BS171" s="2023"/>
      <c r="BT171" s="2023"/>
      <c r="BU171" s="2023"/>
      <c r="BV171" s="2023"/>
      <c r="BW171" s="2023"/>
      <c r="BX171" s="110"/>
      <c r="BY171" s="110"/>
      <c r="BZ171" s="110"/>
      <c r="CA171" s="110"/>
      <c r="CB171" s="73"/>
      <c r="CC171" s="2215"/>
      <c r="CD171" s="2302"/>
      <c r="CE171" s="2082"/>
      <c r="CF171" s="2084"/>
      <c r="CG171" s="2086"/>
      <c r="CH171" s="354"/>
      <c r="CI171" s="172" t="str">
        <f>IF(入力シート!AY321=1,入力シート!AP324,IF(OR(入力シート!AY321=2,入力シート!AY321=4),入力シート!K324,IF(入力シート!AY321=3,入力シート!AF324,入力シート!AP324)))</f>
        <v>□</v>
      </c>
      <c r="CJ171" s="1878" t="s">
        <v>635</v>
      </c>
      <c r="CK171" s="2276"/>
      <c r="CL171" s="2276"/>
      <c r="CM171" s="2276"/>
      <c r="CN171" s="136"/>
      <c r="CO171" s="1869"/>
      <c r="CP171" s="1870"/>
      <c r="CQ171" s="1870"/>
      <c r="CR171" s="1870"/>
      <c r="CS171" s="1871"/>
    </row>
    <row r="172" spans="1:97" ht="14.25" customHeight="1">
      <c r="A172" s="1954"/>
      <c r="B172" s="1955"/>
      <c r="C172" s="1956"/>
      <c r="D172" s="2090"/>
      <c r="E172" s="1960"/>
      <c r="F172" s="2298"/>
      <c r="G172" s="2299"/>
      <c r="H172" s="2299"/>
      <c r="I172" s="2299"/>
      <c r="J172" s="2299"/>
      <c r="K172" s="2299"/>
      <c r="L172" s="2299"/>
      <c r="M172" s="2299"/>
      <c r="N172" s="2299"/>
      <c r="O172" s="2299"/>
      <c r="P172" s="2299"/>
      <c r="Q172" s="2300"/>
      <c r="R172" s="262"/>
      <c r="S172" s="263"/>
      <c r="T172" s="264"/>
      <c r="U172" s="265"/>
      <c r="V172" s="263"/>
      <c r="W172" s="264"/>
      <c r="X172" s="265"/>
      <c r="Y172" s="263"/>
      <c r="Z172" s="266"/>
      <c r="AA172" s="267"/>
      <c r="AB172" s="1986"/>
      <c r="AC172" s="1987"/>
      <c r="AD172" s="1987"/>
      <c r="AE172" s="1987"/>
      <c r="AF172" s="1987"/>
      <c r="AG172" s="1987"/>
      <c r="AH172" s="1987"/>
      <c r="AI172" s="1987"/>
      <c r="AJ172" s="1987"/>
      <c r="AK172" s="1987"/>
      <c r="AL172" s="1987"/>
      <c r="AM172" s="1987"/>
      <c r="AN172" s="1987"/>
      <c r="AO172" s="1987"/>
      <c r="AP172" s="1987"/>
      <c r="AQ172" s="1987"/>
      <c r="AR172" s="1987"/>
      <c r="AS172" s="1987"/>
      <c r="AT172" s="1987"/>
      <c r="AU172" s="1988"/>
      <c r="AV172" s="1989" t="str">
        <f>入力シート!K327</f>
        <v>☑</v>
      </c>
      <c r="AW172" s="1990"/>
      <c r="AX172" s="2023" t="s">
        <v>636</v>
      </c>
      <c r="AY172" s="2023"/>
      <c r="AZ172" s="2023"/>
      <c r="BA172" s="2023"/>
      <c r="BB172" s="2023"/>
      <c r="BC172" s="2023"/>
      <c r="BD172" s="2023"/>
      <c r="BE172" s="2023"/>
      <c r="BF172" s="2023"/>
      <c r="BG172" s="2023"/>
      <c r="BH172" s="2023"/>
      <c r="BI172" s="2023"/>
      <c r="BJ172" s="2023"/>
      <c r="BK172" s="2023"/>
      <c r="BL172" s="2023"/>
      <c r="BM172" s="2023"/>
      <c r="BN172" s="2023"/>
      <c r="BO172" s="2023"/>
      <c r="BP172" s="2023"/>
      <c r="BQ172" s="2023"/>
      <c r="BR172" s="2023"/>
      <c r="BS172" s="2023"/>
      <c r="BT172" s="2023"/>
      <c r="BU172" s="2023"/>
      <c r="BV172" s="2023"/>
      <c r="BW172" s="2023"/>
      <c r="BX172" s="110"/>
      <c r="BY172" s="110"/>
      <c r="BZ172" s="110"/>
      <c r="CA172" s="110"/>
      <c r="CB172" s="73"/>
      <c r="CC172" s="2215"/>
      <c r="CD172" s="2302"/>
      <c r="CE172" s="2082"/>
      <c r="CF172" s="2084"/>
      <c r="CG172" s="2086"/>
      <c r="CH172" s="354"/>
      <c r="CI172" s="172" t="str">
        <f>IF(入力シート!AY321=1,入力シート!AP326,IF(OR(入力シート!AY321=2,入力シート!AY321=4),入力シート!K326,IF(入力シート!AY321=3,入力シート!AF326,入力シート!AP326)))</f>
        <v>□</v>
      </c>
      <c r="CJ172" s="1878" t="s">
        <v>636</v>
      </c>
      <c r="CK172" s="2276"/>
      <c r="CL172" s="2276"/>
      <c r="CM172" s="2276"/>
      <c r="CN172" s="136"/>
      <c r="CO172" s="1869"/>
      <c r="CP172" s="1870"/>
      <c r="CQ172" s="1870"/>
      <c r="CR172" s="1870"/>
      <c r="CS172" s="1871"/>
    </row>
    <row r="173" spans="1:97" ht="14.25" customHeight="1">
      <c r="A173" s="1954"/>
      <c r="B173" s="1955"/>
      <c r="C173" s="1956"/>
      <c r="D173" s="2090"/>
      <c r="E173" s="1960"/>
      <c r="F173" s="2298"/>
      <c r="G173" s="2299"/>
      <c r="H173" s="2299"/>
      <c r="I173" s="2299"/>
      <c r="J173" s="2299"/>
      <c r="K173" s="2299"/>
      <c r="L173" s="2299"/>
      <c r="M173" s="2299"/>
      <c r="N173" s="2299"/>
      <c r="O173" s="2299"/>
      <c r="P173" s="2299"/>
      <c r="Q173" s="2300"/>
      <c r="R173" s="262"/>
      <c r="S173" s="263"/>
      <c r="T173" s="264"/>
      <c r="U173" s="265"/>
      <c r="V173" s="263"/>
      <c r="W173" s="264"/>
      <c r="X173" s="265"/>
      <c r="Y173" s="263"/>
      <c r="Z173" s="266"/>
      <c r="AA173" s="267"/>
      <c r="AB173" s="1986"/>
      <c r="AC173" s="1987"/>
      <c r="AD173" s="1987"/>
      <c r="AE173" s="1987"/>
      <c r="AF173" s="1987"/>
      <c r="AG173" s="1987"/>
      <c r="AH173" s="1987"/>
      <c r="AI173" s="1987"/>
      <c r="AJ173" s="1987"/>
      <c r="AK173" s="1987"/>
      <c r="AL173" s="1987"/>
      <c r="AM173" s="1987"/>
      <c r="AN173" s="1987"/>
      <c r="AO173" s="1987"/>
      <c r="AP173" s="1987"/>
      <c r="AQ173" s="1987"/>
      <c r="AR173" s="1987"/>
      <c r="AS173" s="1987"/>
      <c r="AT173" s="1987"/>
      <c r="AU173" s="1988"/>
      <c r="AV173" s="1989" t="str">
        <f>入力シート!K328</f>
        <v>☑</v>
      </c>
      <c r="AW173" s="1990"/>
      <c r="AX173" s="2023" t="s">
        <v>637</v>
      </c>
      <c r="AY173" s="2023"/>
      <c r="AZ173" s="2023"/>
      <c r="BA173" s="2023"/>
      <c r="BB173" s="2023"/>
      <c r="BC173" s="2023"/>
      <c r="BD173" s="2023"/>
      <c r="BE173" s="2023"/>
      <c r="BF173" s="2023"/>
      <c r="BG173" s="2023"/>
      <c r="BH173" s="2023"/>
      <c r="BI173" s="2023"/>
      <c r="BJ173" s="2023"/>
      <c r="BK173" s="2023"/>
      <c r="BL173" s="2023"/>
      <c r="BM173" s="2023"/>
      <c r="BN173" s="2023"/>
      <c r="BO173" s="2023"/>
      <c r="BP173" s="2023"/>
      <c r="BQ173" s="2023"/>
      <c r="BR173" s="2023"/>
      <c r="BS173" s="2023"/>
      <c r="BT173" s="2023"/>
      <c r="BU173" s="2023"/>
      <c r="BV173" s="2023"/>
      <c r="BW173" s="2023"/>
      <c r="BX173" s="110"/>
      <c r="BY173" s="110"/>
      <c r="BZ173" s="110"/>
      <c r="CA173" s="110"/>
      <c r="CB173" s="73"/>
      <c r="CC173" s="2215"/>
      <c r="CD173" s="2302"/>
      <c r="CE173" s="2082"/>
      <c r="CF173" s="2084"/>
      <c r="CG173" s="2086"/>
      <c r="CH173" s="354"/>
      <c r="CI173" s="172" t="str">
        <f>IF(入力シート!AY321=1,入力シート!AP327,IF(OR(入力シート!AY321=2,入力シート!AY321=4),入力シート!K327,IF(入力シート!AY321=3,入力シート!AF327,入力シート!AP327)))</f>
        <v>□</v>
      </c>
      <c r="CJ173" s="1878" t="s">
        <v>637</v>
      </c>
      <c r="CK173" s="2276"/>
      <c r="CL173" s="2276"/>
      <c r="CM173" s="2276"/>
      <c r="CN173" s="136"/>
      <c r="CO173" s="1869"/>
      <c r="CP173" s="1870"/>
      <c r="CQ173" s="1870"/>
      <c r="CR173" s="1870"/>
      <c r="CS173" s="1871"/>
    </row>
    <row r="174" spans="1:97" ht="14.25" customHeight="1">
      <c r="A174" s="1954"/>
      <c r="B174" s="1955"/>
      <c r="C174" s="1956"/>
      <c r="D174" s="2090"/>
      <c r="E174" s="1960"/>
      <c r="F174" s="2298"/>
      <c r="G174" s="2299"/>
      <c r="H174" s="2299"/>
      <c r="I174" s="2299"/>
      <c r="J174" s="2299"/>
      <c r="K174" s="2299"/>
      <c r="L174" s="2299"/>
      <c r="M174" s="2299"/>
      <c r="N174" s="2299"/>
      <c r="O174" s="2299"/>
      <c r="P174" s="2299"/>
      <c r="Q174" s="2300"/>
      <c r="R174" s="1976" t="str">
        <f>IF(AA175=10,"○","")</f>
        <v>○</v>
      </c>
      <c r="S174" s="1977"/>
      <c r="T174" s="1978"/>
      <c r="U174" s="1979" t="str">
        <f>IF(AA175=5,"○","")</f>
        <v/>
      </c>
      <c r="V174" s="1977"/>
      <c r="W174" s="1978"/>
      <c r="X174" s="1979" t="str">
        <f>IF(AA175=0,"○","")</f>
        <v/>
      </c>
      <c r="Y174" s="1977"/>
      <c r="Z174" s="1980"/>
      <c r="AA174" s="267"/>
      <c r="AB174" s="1986"/>
      <c r="AC174" s="1987"/>
      <c r="AD174" s="1987"/>
      <c r="AE174" s="1987"/>
      <c r="AF174" s="1987"/>
      <c r="AG174" s="1987"/>
      <c r="AH174" s="1987"/>
      <c r="AI174" s="1987"/>
      <c r="AJ174" s="1987"/>
      <c r="AK174" s="1987"/>
      <c r="AL174" s="1987"/>
      <c r="AM174" s="1987"/>
      <c r="AN174" s="1987"/>
      <c r="AO174" s="1987"/>
      <c r="AP174" s="1987"/>
      <c r="AQ174" s="1987"/>
      <c r="AR174" s="1987"/>
      <c r="AS174" s="1987"/>
      <c r="AT174" s="1987"/>
      <c r="AU174" s="1988"/>
      <c r="AV174" s="1989" t="str">
        <f>入力シート!K328</f>
        <v>☑</v>
      </c>
      <c r="AW174" s="1990"/>
      <c r="AX174" s="2023" t="s">
        <v>638</v>
      </c>
      <c r="AY174" s="2023"/>
      <c r="AZ174" s="2023"/>
      <c r="BA174" s="2023"/>
      <c r="BB174" s="2023"/>
      <c r="BC174" s="2023"/>
      <c r="BD174" s="2023"/>
      <c r="BE174" s="2023"/>
      <c r="BF174" s="2023"/>
      <c r="BG174" s="2023"/>
      <c r="BH174" s="2023"/>
      <c r="BI174" s="2023"/>
      <c r="BJ174" s="2023"/>
      <c r="BK174" s="2023"/>
      <c r="BL174" s="2023"/>
      <c r="BM174" s="2023"/>
      <c r="BN174" s="2023"/>
      <c r="BO174" s="2023"/>
      <c r="BP174" s="2023"/>
      <c r="BQ174" s="2023"/>
      <c r="BR174" s="2023"/>
      <c r="BS174" s="2023"/>
      <c r="BT174" s="2023"/>
      <c r="BU174" s="2023"/>
      <c r="BV174" s="2023"/>
      <c r="BW174" s="2023"/>
      <c r="BX174" s="110"/>
      <c r="BY174" s="110"/>
      <c r="BZ174" s="110"/>
      <c r="CA174" s="110"/>
      <c r="CB174" s="73"/>
      <c r="CC174" s="2215"/>
      <c r="CD174" s="2302"/>
      <c r="CE174" s="2082"/>
      <c r="CF174" s="2084"/>
      <c r="CG174" s="2086"/>
      <c r="CH174" s="354"/>
      <c r="CI174" s="172" t="str">
        <f>IF(入力シート!AY321=1,入力シート!AP328,IF(OR(入力シート!AY321=2,入力シート!AY321=4),入力シート!K328,IF(入力シート!AY321=3,入力シート!AF328,入力シート!AP328)))</f>
        <v>□</v>
      </c>
      <c r="CJ174" s="1878" t="s">
        <v>638</v>
      </c>
      <c r="CK174" s="2276"/>
      <c r="CL174" s="2276"/>
      <c r="CM174" s="2276"/>
      <c r="CN174" s="288"/>
      <c r="CO174" s="1869"/>
      <c r="CP174" s="1870"/>
      <c r="CQ174" s="1870"/>
      <c r="CR174" s="1870"/>
      <c r="CS174" s="1871"/>
    </row>
    <row r="175" spans="1:97" ht="14.25" customHeight="1">
      <c r="A175" s="1954"/>
      <c r="B175" s="1955"/>
      <c r="C175" s="1956"/>
      <c r="D175" s="2090"/>
      <c r="E175" s="1960"/>
      <c r="F175" s="2298"/>
      <c r="G175" s="2299"/>
      <c r="H175" s="2299"/>
      <c r="I175" s="2299"/>
      <c r="J175" s="2299"/>
      <c r="K175" s="2299"/>
      <c r="L175" s="2299"/>
      <c r="M175" s="2299"/>
      <c r="N175" s="2299"/>
      <c r="O175" s="2299"/>
      <c r="P175" s="2299"/>
      <c r="Q175" s="2300"/>
      <c r="R175" s="1976"/>
      <c r="S175" s="1977"/>
      <c r="T175" s="1978"/>
      <c r="U175" s="1979"/>
      <c r="V175" s="1977"/>
      <c r="W175" s="1978"/>
      <c r="X175" s="1979"/>
      <c r="Y175" s="1977"/>
      <c r="Z175" s="1980"/>
      <c r="AA175" s="267">
        <f>入力シート!AZ322</f>
        <v>10</v>
      </c>
      <c r="AB175" s="1986"/>
      <c r="AC175" s="1987"/>
      <c r="AD175" s="1987"/>
      <c r="AE175" s="1987"/>
      <c r="AF175" s="1987"/>
      <c r="AG175" s="1987"/>
      <c r="AH175" s="1987"/>
      <c r="AI175" s="1987"/>
      <c r="AJ175" s="1987"/>
      <c r="AK175" s="1987"/>
      <c r="AL175" s="1987"/>
      <c r="AM175" s="1987"/>
      <c r="AN175" s="1987"/>
      <c r="AO175" s="1987"/>
      <c r="AP175" s="1987"/>
      <c r="AQ175" s="1987"/>
      <c r="AR175" s="1987"/>
      <c r="AS175" s="1987"/>
      <c r="AT175" s="1987"/>
      <c r="AU175" s="1988"/>
      <c r="AV175" s="1989" t="str">
        <f>入力シート!K329</f>
        <v>☑</v>
      </c>
      <c r="AW175" s="1990"/>
      <c r="AX175" s="2023" t="s">
        <v>639</v>
      </c>
      <c r="AY175" s="2023"/>
      <c r="AZ175" s="2023"/>
      <c r="BA175" s="2023"/>
      <c r="BB175" s="2023"/>
      <c r="BC175" s="2023"/>
      <c r="BD175" s="2023"/>
      <c r="BE175" s="2023"/>
      <c r="BF175" s="2023"/>
      <c r="BG175" s="2023"/>
      <c r="BH175" s="2023"/>
      <c r="BI175" s="2023"/>
      <c r="BJ175" s="2023"/>
      <c r="BK175" s="2023"/>
      <c r="BL175" s="2023"/>
      <c r="BM175" s="2023"/>
      <c r="BN175" s="2023"/>
      <c r="BO175" s="2023"/>
      <c r="BP175" s="2023"/>
      <c r="BQ175" s="2023"/>
      <c r="BR175" s="2023"/>
      <c r="BS175" s="2023"/>
      <c r="BT175" s="2023"/>
      <c r="BU175" s="2023"/>
      <c r="BV175" s="2023"/>
      <c r="BW175" s="2023"/>
      <c r="BX175" s="110"/>
      <c r="BY175" s="110"/>
      <c r="BZ175" s="110"/>
      <c r="CA175" s="110"/>
      <c r="CB175" s="73"/>
      <c r="CC175" s="2215"/>
      <c r="CD175" s="2302"/>
      <c r="CE175" s="2082"/>
      <c r="CF175" s="2084"/>
      <c r="CG175" s="2086"/>
      <c r="CH175" s="354"/>
      <c r="CI175" s="172" t="str">
        <f>IF(入力シート!AY321=1,入力シート!AP329,IF(OR(入力シート!AY321=2,入力シート!AY321=4),入力シート!K329,IF(入力シート!AY321=3,入力シート!AF329,入力シート!AP329)))</f>
        <v>□</v>
      </c>
      <c r="CJ175" s="1878" t="s">
        <v>640</v>
      </c>
      <c r="CK175" s="2276"/>
      <c r="CL175" s="2276"/>
      <c r="CM175" s="2276"/>
      <c r="CN175" s="288"/>
      <c r="CO175" s="1869"/>
      <c r="CP175" s="1870"/>
      <c r="CQ175" s="1870"/>
      <c r="CR175" s="1870"/>
      <c r="CS175" s="1871"/>
    </row>
    <row r="176" spans="1:97" ht="15" customHeight="1">
      <c r="A176" s="1954"/>
      <c r="B176" s="1955"/>
      <c r="C176" s="1956"/>
      <c r="D176" s="2090"/>
      <c r="E176" s="1960"/>
      <c r="F176" s="2298"/>
      <c r="G176" s="2299"/>
      <c r="H176" s="2299"/>
      <c r="I176" s="2299"/>
      <c r="J176" s="2299"/>
      <c r="K176" s="2299"/>
      <c r="L176" s="2299"/>
      <c r="M176" s="2299"/>
      <c r="N176" s="2299"/>
      <c r="O176" s="2299"/>
      <c r="P176" s="2299"/>
      <c r="Q176" s="2300"/>
      <c r="R176" s="1981">
        <v>10</v>
      </c>
      <c r="S176" s="1982"/>
      <c r="T176" s="1983"/>
      <c r="U176" s="1984">
        <v>5</v>
      </c>
      <c r="V176" s="1982"/>
      <c r="W176" s="1983"/>
      <c r="X176" s="1984">
        <v>0</v>
      </c>
      <c r="Y176" s="1982"/>
      <c r="Z176" s="1985"/>
      <c r="AA176" s="267"/>
      <c r="AB176" s="1986"/>
      <c r="AC176" s="1987"/>
      <c r="AD176" s="1987"/>
      <c r="AE176" s="1987"/>
      <c r="AF176" s="1987"/>
      <c r="AG176" s="1987"/>
      <c r="AH176" s="1987"/>
      <c r="AI176" s="1987"/>
      <c r="AJ176" s="1987"/>
      <c r="AK176" s="1987"/>
      <c r="AL176" s="1987"/>
      <c r="AM176" s="1987"/>
      <c r="AN176" s="1987"/>
      <c r="AO176" s="1987"/>
      <c r="AP176" s="1987"/>
      <c r="AQ176" s="1987"/>
      <c r="AR176" s="1987"/>
      <c r="AS176" s="1987"/>
      <c r="AT176" s="1987"/>
      <c r="AU176" s="1988"/>
      <c r="AV176" s="2041"/>
      <c r="AW176" s="2015"/>
      <c r="AX176" s="2015"/>
      <c r="AY176" s="2015"/>
      <c r="AZ176" s="2015"/>
      <c r="BA176" s="2015"/>
      <c r="BB176" s="2015"/>
      <c r="BC176" s="2015"/>
      <c r="BD176" s="2015"/>
      <c r="BE176" s="2015"/>
      <c r="BF176" s="2015"/>
      <c r="BG176" s="2015"/>
      <c r="BH176" s="2015"/>
      <c r="BI176" s="2015"/>
      <c r="BJ176" s="2015"/>
      <c r="BK176" s="2015"/>
      <c r="BL176" s="2015"/>
      <c r="BM176" s="2015"/>
      <c r="BN176" s="2015"/>
      <c r="BO176" s="2015"/>
      <c r="BP176" s="2015"/>
      <c r="BQ176" s="2015"/>
      <c r="BR176" s="2015"/>
      <c r="BS176" s="2015"/>
      <c r="BT176" s="2015"/>
      <c r="BU176" s="2015"/>
      <c r="BV176" s="2015"/>
      <c r="BW176" s="2015"/>
      <c r="BX176" s="2015"/>
      <c r="BY176" s="2015"/>
      <c r="BZ176" s="2015"/>
      <c r="CA176" s="2015"/>
      <c r="CB176" s="2042"/>
      <c r="CC176" s="2215"/>
      <c r="CD176" s="2302"/>
      <c r="CE176" s="2082"/>
      <c r="CF176" s="2084"/>
      <c r="CG176" s="2086"/>
      <c r="CH176" s="354" t="str">
        <f>入力シート!BB322</f>
        <v>-</v>
      </c>
      <c r="CI176" s="142"/>
      <c r="CJ176" s="135"/>
      <c r="CK176" s="287"/>
      <c r="CL176" s="287"/>
      <c r="CM176" s="287"/>
      <c r="CN176" s="288"/>
      <c r="CO176" s="1869"/>
      <c r="CP176" s="1870"/>
      <c r="CQ176" s="1870"/>
      <c r="CR176" s="1870"/>
      <c r="CS176" s="1871"/>
    </row>
    <row r="177" spans="1:97" ht="14.25" customHeight="1">
      <c r="A177" s="1954"/>
      <c r="B177" s="1955"/>
      <c r="C177" s="1956"/>
      <c r="D177" s="2090"/>
      <c r="E177" s="1960"/>
      <c r="F177" s="2298"/>
      <c r="G177" s="2299"/>
      <c r="H177" s="2299"/>
      <c r="I177" s="2299"/>
      <c r="J177" s="2299"/>
      <c r="K177" s="2299"/>
      <c r="L177" s="2299"/>
      <c r="M177" s="2299"/>
      <c r="N177" s="2299"/>
      <c r="O177" s="2299"/>
      <c r="P177" s="2299"/>
      <c r="Q177" s="2300"/>
      <c r="R177" s="1981"/>
      <c r="S177" s="1982"/>
      <c r="T177" s="1983"/>
      <c r="U177" s="1984"/>
      <c r="V177" s="1982"/>
      <c r="W177" s="1983"/>
      <c r="X177" s="1984"/>
      <c r="Y177" s="1982"/>
      <c r="Z177" s="1985"/>
      <c r="AA177" s="267"/>
      <c r="AB177" s="1986"/>
      <c r="AC177" s="1987"/>
      <c r="AD177" s="1987"/>
      <c r="AE177" s="1987"/>
      <c r="AF177" s="1987"/>
      <c r="AG177" s="1987"/>
      <c r="AH177" s="1987"/>
      <c r="AI177" s="1987"/>
      <c r="AJ177" s="1987"/>
      <c r="AK177" s="1987"/>
      <c r="AL177" s="1987"/>
      <c r="AM177" s="1987"/>
      <c r="AN177" s="1987"/>
      <c r="AO177" s="1987"/>
      <c r="AP177" s="1987"/>
      <c r="AQ177" s="1987"/>
      <c r="AR177" s="1987"/>
      <c r="AS177" s="1987"/>
      <c r="AT177" s="1987"/>
      <c r="AU177" s="1988"/>
      <c r="AV177" s="2220"/>
      <c r="AW177" s="2221"/>
      <c r="AX177" s="2221"/>
      <c r="AY177" s="2221"/>
      <c r="AZ177" s="2221"/>
      <c r="BA177" s="2221"/>
      <c r="BB177" s="2221"/>
      <c r="BC177" s="2221"/>
      <c r="BD177" s="2221"/>
      <c r="BE177" s="2221"/>
      <c r="BF177" s="2221"/>
      <c r="BG177" s="2221"/>
      <c r="BH177" s="2221"/>
      <c r="BI177" s="2221"/>
      <c r="BJ177" s="2221"/>
      <c r="BK177" s="2221"/>
      <c r="BL177" s="2221"/>
      <c r="BM177" s="2221"/>
      <c r="BN177" s="2221"/>
      <c r="BO177" s="2221"/>
      <c r="BP177" s="2221"/>
      <c r="BQ177" s="2221"/>
      <c r="BR177" s="2221"/>
      <c r="BS177" s="2221"/>
      <c r="BT177" s="2221"/>
      <c r="BU177" s="2221"/>
      <c r="BV177" s="2221"/>
      <c r="BW177" s="2221"/>
      <c r="BX177" s="2221"/>
      <c r="BY177" s="2221"/>
      <c r="BZ177" s="2221"/>
      <c r="CA177" s="2221"/>
      <c r="CB177" s="2222"/>
      <c r="CC177" s="2215"/>
      <c r="CD177" s="2302"/>
      <c r="CE177" s="2082"/>
      <c r="CF177" s="2084"/>
      <c r="CG177" s="2086"/>
      <c r="CH177" s="354"/>
      <c r="CI177" s="142"/>
      <c r="CJ177" s="135"/>
      <c r="CK177" s="135"/>
      <c r="CL177" s="135"/>
      <c r="CM177" s="135"/>
      <c r="CN177" s="136"/>
      <c r="CO177" s="1869"/>
      <c r="CP177" s="1870"/>
      <c r="CQ177" s="1870"/>
      <c r="CR177" s="1870"/>
      <c r="CS177" s="1871"/>
    </row>
    <row r="178" spans="1:97" ht="14.25" customHeight="1">
      <c r="A178" s="1954"/>
      <c r="B178" s="1955"/>
      <c r="C178" s="1956"/>
      <c r="D178" s="2090"/>
      <c r="E178" s="1960"/>
      <c r="F178" s="2298"/>
      <c r="G178" s="2299"/>
      <c r="H178" s="2299"/>
      <c r="I178" s="2299"/>
      <c r="J178" s="2299"/>
      <c r="K178" s="2299"/>
      <c r="L178" s="2299"/>
      <c r="M178" s="2299"/>
      <c r="N178" s="2299"/>
      <c r="O178" s="2299"/>
      <c r="P178" s="2299"/>
      <c r="Q178" s="2300"/>
      <c r="R178" s="262"/>
      <c r="S178" s="263"/>
      <c r="T178" s="264"/>
      <c r="U178" s="265"/>
      <c r="V178" s="263"/>
      <c r="W178" s="264"/>
      <c r="X178" s="265"/>
      <c r="Y178" s="263"/>
      <c r="Z178" s="266"/>
      <c r="AA178" s="267"/>
      <c r="AB178" s="1986"/>
      <c r="AC178" s="1987"/>
      <c r="AD178" s="1987"/>
      <c r="AE178" s="1987"/>
      <c r="AF178" s="1987"/>
      <c r="AG178" s="1987"/>
      <c r="AH178" s="1987"/>
      <c r="AI178" s="1987"/>
      <c r="AJ178" s="1987"/>
      <c r="AK178" s="1987"/>
      <c r="AL178" s="1987"/>
      <c r="AM178" s="1987"/>
      <c r="AN178" s="1987"/>
      <c r="AO178" s="1987"/>
      <c r="AP178" s="1987"/>
      <c r="AQ178" s="1987"/>
      <c r="AR178" s="1987"/>
      <c r="AS178" s="1987"/>
      <c r="AT178" s="1987"/>
      <c r="AU178" s="1988"/>
      <c r="AV178" s="2220"/>
      <c r="AW178" s="2221"/>
      <c r="AX178" s="2221"/>
      <c r="AY178" s="2221"/>
      <c r="AZ178" s="2221"/>
      <c r="BA178" s="2221"/>
      <c r="BB178" s="2221"/>
      <c r="BC178" s="2221"/>
      <c r="BD178" s="2221"/>
      <c r="BE178" s="2221"/>
      <c r="BF178" s="2221"/>
      <c r="BG178" s="2221"/>
      <c r="BH178" s="2221"/>
      <c r="BI178" s="2221"/>
      <c r="BJ178" s="2221"/>
      <c r="BK178" s="2221"/>
      <c r="BL178" s="2221"/>
      <c r="BM178" s="2221"/>
      <c r="BN178" s="2221"/>
      <c r="BO178" s="2221"/>
      <c r="BP178" s="2221"/>
      <c r="BQ178" s="2221"/>
      <c r="BR178" s="2221"/>
      <c r="BS178" s="2221"/>
      <c r="BT178" s="2221"/>
      <c r="BU178" s="2221"/>
      <c r="BV178" s="2221"/>
      <c r="BW178" s="2221"/>
      <c r="BX178" s="2221"/>
      <c r="BY178" s="2221"/>
      <c r="BZ178" s="2221"/>
      <c r="CA178" s="2221"/>
      <c r="CB178" s="2222"/>
      <c r="CC178" s="2215"/>
      <c r="CD178" s="2302"/>
      <c r="CE178" s="2082"/>
      <c r="CF178" s="2084"/>
      <c r="CG178" s="2086"/>
      <c r="CH178" s="354"/>
      <c r="CI178" s="142"/>
      <c r="CJ178" s="135"/>
      <c r="CK178" s="2166">
        <f>COUNTIF(CI171:CI175,"☑")</f>
        <v>0</v>
      </c>
      <c r="CL178" s="2168" t="s">
        <v>541</v>
      </c>
      <c r="CM178" s="2304" t="str">
        <f>入力シート!BB322</f>
        <v>-</v>
      </c>
      <c r="CN178" s="2233" t="s">
        <v>25</v>
      </c>
      <c r="CO178" s="1869"/>
      <c r="CP178" s="1870"/>
      <c r="CQ178" s="1870"/>
      <c r="CR178" s="1870"/>
      <c r="CS178" s="1871"/>
    </row>
    <row r="179" spans="1:97" ht="17.25" customHeight="1">
      <c r="A179" s="1954"/>
      <c r="B179" s="1955"/>
      <c r="C179" s="1956"/>
      <c r="D179" s="2090"/>
      <c r="E179" s="1960"/>
      <c r="F179" s="2298"/>
      <c r="G179" s="2299"/>
      <c r="H179" s="2299"/>
      <c r="I179" s="2299"/>
      <c r="J179" s="2299"/>
      <c r="K179" s="2299"/>
      <c r="L179" s="2299"/>
      <c r="M179" s="2299"/>
      <c r="N179" s="2299"/>
      <c r="O179" s="2299"/>
      <c r="P179" s="2299"/>
      <c r="Q179" s="2300"/>
      <c r="R179" s="262"/>
      <c r="S179" s="263"/>
      <c r="T179" s="264"/>
      <c r="U179" s="265"/>
      <c r="V179" s="263"/>
      <c r="W179" s="264"/>
      <c r="X179" s="265"/>
      <c r="Y179" s="263"/>
      <c r="Z179" s="266"/>
      <c r="AA179" s="267"/>
      <c r="AB179" s="1986"/>
      <c r="AC179" s="1987"/>
      <c r="AD179" s="1987"/>
      <c r="AE179" s="1987"/>
      <c r="AF179" s="1987"/>
      <c r="AG179" s="1987"/>
      <c r="AH179" s="1987"/>
      <c r="AI179" s="1987"/>
      <c r="AJ179" s="1987"/>
      <c r="AK179" s="1987"/>
      <c r="AL179" s="1987"/>
      <c r="AM179" s="1987"/>
      <c r="AN179" s="1987"/>
      <c r="AO179" s="1987"/>
      <c r="AP179" s="1987"/>
      <c r="AQ179" s="1987"/>
      <c r="AR179" s="1987"/>
      <c r="AS179" s="1987"/>
      <c r="AT179" s="1987"/>
      <c r="AU179" s="1988"/>
      <c r="AV179" s="2220"/>
      <c r="AW179" s="2221"/>
      <c r="AX179" s="2221"/>
      <c r="AY179" s="2221"/>
      <c r="AZ179" s="2221"/>
      <c r="BA179" s="2221"/>
      <c r="BB179" s="2221"/>
      <c r="BC179" s="2221"/>
      <c r="BD179" s="2221"/>
      <c r="BE179" s="2221"/>
      <c r="BF179" s="2221"/>
      <c r="BG179" s="2221"/>
      <c r="BH179" s="2221"/>
      <c r="BI179" s="2221"/>
      <c r="BJ179" s="2221"/>
      <c r="BK179" s="2221"/>
      <c r="BL179" s="2221"/>
      <c r="BM179" s="2221"/>
      <c r="BN179" s="2221"/>
      <c r="BO179" s="2221"/>
      <c r="BP179" s="2221"/>
      <c r="BQ179" s="2221"/>
      <c r="BR179" s="2221"/>
      <c r="BS179" s="2221"/>
      <c r="BT179" s="2221"/>
      <c r="BU179" s="2221"/>
      <c r="BV179" s="2221"/>
      <c r="BW179" s="2221"/>
      <c r="BX179" s="2221"/>
      <c r="BY179" s="2221"/>
      <c r="BZ179" s="2221"/>
      <c r="CA179" s="2221"/>
      <c r="CB179" s="2222"/>
      <c r="CC179" s="2215"/>
      <c r="CD179" s="2302"/>
      <c r="CE179" s="2082"/>
      <c r="CF179" s="2084"/>
      <c r="CG179" s="2086"/>
      <c r="CH179" s="354"/>
      <c r="CI179" s="142"/>
      <c r="CJ179" s="135"/>
      <c r="CK179" s="2167"/>
      <c r="CL179" s="2169"/>
      <c r="CM179" s="2305"/>
      <c r="CN179" s="2234"/>
      <c r="CO179" s="1869"/>
      <c r="CP179" s="1870"/>
      <c r="CQ179" s="1870"/>
      <c r="CR179" s="1870"/>
      <c r="CS179" s="1871"/>
    </row>
    <row r="180" spans="1:97" ht="15" customHeight="1">
      <c r="A180" s="1954"/>
      <c r="B180" s="1955"/>
      <c r="C180" s="1956"/>
      <c r="D180" s="2090"/>
      <c r="E180" s="1960"/>
      <c r="F180" s="2298"/>
      <c r="G180" s="2299"/>
      <c r="H180" s="2299"/>
      <c r="I180" s="2299"/>
      <c r="J180" s="2299"/>
      <c r="K180" s="2299"/>
      <c r="L180" s="2299"/>
      <c r="M180" s="2299"/>
      <c r="N180" s="2299"/>
      <c r="O180" s="2299"/>
      <c r="P180" s="2299"/>
      <c r="Q180" s="2300"/>
      <c r="R180" s="262"/>
      <c r="S180" s="263"/>
      <c r="T180" s="264"/>
      <c r="U180" s="265"/>
      <c r="V180" s="263"/>
      <c r="W180" s="264"/>
      <c r="X180" s="265"/>
      <c r="Y180" s="263"/>
      <c r="Z180" s="266"/>
      <c r="AA180" s="267"/>
      <c r="AB180" s="1986"/>
      <c r="AC180" s="1987"/>
      <c r="AD180" s="1987"/>
      <c r="AE180" s="1987"/>
      <c r="AF180" s="1987"/>
      <c r="AG180" s="1987"/>
      <c r="AH180" s="1987"/>
      <c r="AI180" s="1987"/>
      <c r="AJ180" s="1987"/>
      <c r="AK180" s="1987"/>
      <c r="AL180" s="1987"/>
      <c r="AM180" s="1987"/>
      <c r="AN180" s="1987"/>
      <c r="AO180" s="1987"/>
      <c r="AP180" s="1987"/>
      <c r="AQ180" s="1987"/>
      <c r="AR180" s="1987"/>
      <c r="AS180" s="1987"/>
      <c r="AT180" s="1987"/>
      <c r="AU180" s="1988"/>
      <c r="AV180" s="2220"/>
      <c r="AW180" s="2221"/>
      <c r="AX180" s="2221"/>
      <c r="AY180" s="2221"/>
      <c r="AZ180" s="2221"/>
      <c r="BA180" s="2221"/>
      <c r="BB180" s="2221"/>
      <c r="BC180" s="2221"/>
      <c r="BD180" s="2221"/>
      <c r="BE180" s="2221"/>
      <c r="BF180" s="2221"/>
      <c r="BG180" s="2221"/>
      <c r="BH180" s="2221"/>
      <c r="BI180" s="2221"/>
      <c r="BJ180" s="2221"/>
      <c r="BK180" s="2221"/>
      <c r="BL180" s="2221"/>
      <c r="BM180" s="2221"/>
      <c r="BN180" s="2221"/>
      <c r="BO180" s="2221"/>
      <c r="BP180" s="2221"/>
      <c r="BQ180" s="2221"/>
      <c r="BR180" s="2221"/>
      <c r="BS180" s="2221"/>
      <c r="BT180" s="2221"/>
      <c r="BU180" s="2221"/>
      <c r="BV180" s="2221"/>
      <c r="BW180" s="2221"/>
      <c r="BX180" s="2221"/>
      <c r="BY180" s="2221"/>
      <c r="BZ180" s="2221"/>
      <c r="CA180" s="2221"/>
      <c r="CB180" s="2222"/>
      <c r="CC180" s="2215"/>
      <c r="CD180" s="2302"/>
      <c r="CE180" s="2082"/>
      <c r="CF180" s="2084"/>
      <c r="CG180" s="2086"/>
      <c r="CH180" s="354"/>
      <c r="CI180" s="142"/>
      <c r="CJ180" s="135"/>
      <c r="CK180" s="2167"/>
      <c r="CL180" s="2169"/>
      <c r="CM180" s="2305"/>
      <c r="CN180" s="2234"/>
      <c r="CO180" s="1869"/>
      <c r="CP180" s="1870"/>
      <c r="CQ180" s="1870"/>
      <c r="CR180" s="1870"/>
      <c r="CS180" s="1871"/>
    </row>
    <row r="181" spans="1:97" ht="19.5" customHeight="1" thickBot="1">
      <c r="A181" s="2131"/>
      <c r="B181" s="2132"/>
      <c r="C181" s="2133"/>
      <c r="D181" s="290"/>
      <c r="E181" s="291"/>
      <c r="F181" s="292"/>
      <c r="G181" s="292"/>
      <c r="H181" s="292"/>
      <c r="I181" s="292"/>
      <c r="J181" s="292"/>
      <c r="K181" s="292"/>
      <c r="L181" s="292"/>
      <c r="M181" s="292"/>
      <c r="N181" s="292"/>
      <c r="O181" s="292"/>
      <c r="P181" s="292"/>
      <c r="Q181" s="292"/>
      <c r="R181" s="274"/>
      <c r="S181" s="275"/>
      <c r="T181" s="276"/>
      <c r="U181" s="277"/>
      <c r="V181" s="275"/>
      <c r="W181" s="276"/>
      <c r="X181" s="277"/>
      <c r="Y181" s="275"/>
      <c r="Z181" s="278"/>
      <c r="AA181" s="279"/>
      <c r="AB181" s="293"/>
      <c r="AC181" s="294"/>
      <c r="AD181" s="294"/>
      <c r="AE181" s="294"/>
      <c r="AF181" s="294"/>
      <c r="AG181" s="294"/>
      <c r="AH181" s="294"/>
      <c r="AI181" s="294"/>
      <c r="AJ181" s="294"/>
      <c r="AK181" s="294"/>
      <c r="AL181" s="294"/>
      <c r="AM181" s="294"/>
      <c r="AN181" s="294"/>
      <c r="AO181" s="294"/>
      <c r="AP181" s="294"/>
      <c r="AQ181" s="294"/>
      <c r="AR181" s="294"/>
      <c r="AS181" s="294"/>
      <c r="AT181" s="294"/>
      <c r="AU181" s="295"/>
      <c r="AV181" s="293"/>
      <c r="AW181" s="164"/>
      <c r="AX181" s="164"/>
      <c r="AY181" s="164"/>
      <c r="AZ181" s="164"/>
      <c r="BA181" s="164"/>
      <c r="BB181" s="164"/>
      <c r="BC181" s="164"/>
      <c r="BD181" s="164"/>
      <c r="BE181" s="164"/>
      <c r="BF181" s="164"/>
      <c r="BG181" s="164"/>
      <c r="BH181" s="164"/>
      <c r="BI181" s="164"/>
      <c r="BJ181" s="164"/>
      <c r="BK181" s="164"/>
      <c r="BL181" s="164"/>
      <c r="BM181" s="164"/>
      <c r="BN181" s="164"/>
      <c r="BO181" s="164"/>
      <c r="BP181" s="164"/>
      <c r="BQ181" s="164"/>
      <c r="BR181" s="164"/>
      <c r="BS181" s="164"/>
      <c r="BT181" s="164"/>
      <c r="BU181" s="164"/>
      <c r="BV181" s="164"/>
      <c r="BW181" s="164"/>
      <c r="BX181" s="164"/>
      <c r="BY181" s="164"/>
      <c r="BZ181" s="164"/>
      <c r="CA181" s="164"/>
      <c r="CB181" s="165"/>
      <c r="CC181" s="2242"/>
      <c r="CD181" s="2303"/>
      <c r="CE181" s="2106"/>
      <c r="CF181" s="2107"/>
      <c r="CG181" s="2108"/>
      <c r="CH181" s="355"/>
      <c r="CI181" s="166"/>
      <c r="CJ181" s="167"/>
      <c r="CK181" s="285"/>
      <c r="CL181" s="167"/>
      <c r="CM181" s="167"/>
      <c r="CN181" s="286"/>
      <c r="CO181" s="2190"/>
      <c r="CP181" s="2191"/>
      <c r="CQ181" s="2191"/>
      <c r="CR181" s="2191"/>
      <c r="CS181" s="2192"/>
    </row>
    <row r="182" spans="1:97" ht="9" customHeight="1" thickBot="1">
      <c r="CE182" s="2281" t="e">
        <f>入力シート!AX21</f>
        <v>#VALUE!</v>
      </c>
      <c r="CF182" s="2282"/>
      <c r="CG182" s="2283"/>
      <c r="CH182" s="346"/>
      <c r="CI182" s="2287" t="str">
        <f>IF(入力シート!AP72="☑","／９０点　認定点数７２点以上（設問④非該当のため）","／１００点　認定点数８０点以上")</f>
        <v>／１００点　認定点数８０点以上</v>
      </c>
      <c r="CJ182" s="2288"/>
      <c r="CK182" s="2288"/>
      <c r="CL182" s="2288"/>
      <c r="CM182" s="2288"/>
      <c r="CN182" s="2288"/>
      <c r="CO182" s="2288"/>
      <c r="CP182" s="2288"/>
      <c r="CQ182" s="2288"/>
      <c r="CR182" s="2288"/>
      <c r="CS182" s="2288"/>
    </row>
    <row r="183" spans="1:97" ht="51" customHeight="1" thickBot="1">
      <c r="A183" s="2291" t="s">
        <v>641</v>
      </c>
      <c r="B183" s="2292"/>
      <c r="C183" s="2292"/>
      <c r="D183" s="2292"/>
      <c r="E183" s="2292"/>
      <c r="F183" s="2292"/>
      <c r="G183" s="2292"/>
      <c r="H183" s="2292"/>
      <c r="I183" s="2292"/>
      <c r="J183" s="2292"/>
      <c r="K183" s="2292"/>
      <c r="L183" s="2292"/>
      <c r="M183" s="2292"/>
      <c r="N183" s="2292"/>
      <c r="O183" s="2292"/>
      <c r="P183" s="2292"/>
      <c r="Q183" s="2293"/>
      <c r="R183" s="2294" t="e">
        <f>入力シート!AZ21</f>
        <v>#VALUE!</v>
      </c>
      <c r="S183" s="2295"/>
      <c r="T183" s="2295"/>
      <c r="U183" s="2295"/>
      <c r="V183" s="2295"/>
      <c r="W183" s="2295"/>
      <c r="X183" s="2295"/>
      <c r="Y183" s="2295"/>
      <c r="Z183" s="2296"/>
      <c r="AA183" s="296"/>
      <c r="AB183" s="2297" t="str">
        <f>IF(入力シート!K72="☑","／９０点　認定点数７２点以上（設問④非該当のため）","／１００点　認定点数８０点以上")</f>
        <v>／１００点　認定点数８０点以上</v>
      </c>
      <c r="AC183" s="2297"/>
      <c r="AD183" s="2297"/>
      <c r="AE183" s="2297"/>
      <c r="AF183" s="2297"/>
      <c r="AG183" s="2297"/>
      <c r="AH183" s="2297"/>
      <c r="AI183" s="2297"/>
      <c r="AJ183" s="2297"/>
      <c r="AK183" s="2297"/>
      <c r="AL183" s="2297"/>
      <c r="AM183" s="2297"/>
      <c r="AN183" s="2297"/>
      <c r="AO183" s="2297"/>
      <c r="AP183" s="2297"/>
      <c r="AQ183" s="2297"/>
      <c r="AR183" s="2297"/>
      <c r="AS183" s="2297"/>
      <c r="AT183" s="2297"/>
      <c r="AU183" s="2297"/>
      <c r="AV183" s="2297"/>
      <c r="AW183" s="2297"/>
      <c r="AX183" s="2297"/>
      <c r="AY183" s="2297"/>
      <c r="AZ183" s="2297"/>
      <c r="BA183" s="2297"/>
      <c r="BB183" s="2297"/>
      <c r="BC183" s="2297"/>
      <c r="BD183" s="2297"/>
      <c r="BE183" s="2297"/>
      <c r="BF183" s="2297"/>
      <c r="BG183" s="2297"/>
      <c r="BH183" s="2297"/>
      <c r="BI183" s="2297"/>
      <c r="BJ183" s="2297"/>
      <c r="BK183" s="2297"/>
      <c r="BL183" s="2297"/>
      <c r="BM183" s="2297"/>
      <c r="BN183" s="2297"/>
      <c r="BO183" s="2297"/>
      <c r="BP183" s="2297"/>
      <c r="BQ183" s="2297"/>
      <c r="BR183" s="2297"/>
      <c r="CE183" s="2284"/>
      <c r="CF183" s="2285"/>
      <c r="CG183" s="2286"/>
      <c r="CH183" s="358"/>
      <c r="CI183" s="2289"/>
      <c r="CJ183" s="2290"/>
      <c r="CK183" s="2290"/>
      <c r="CL183" s="2290"/>
      <c r="CM183" s="2290"/>
      <c r="CN183" s="2290"/>
      <c r="CO183" s="2290"/>
      <c r="CP183" s="2290"/>
      <c r="CQ183" s="2290"/>
      <c r="CR183" s="2290"/>
      <c r="CS183" s="2290"/>
    </row>
    <row r="185" spans="1:97" ht="24.75" customHeight="1" thickBot="1">
      <c r="CE185" s="2277"/>
      <c r="CF185" s="2277"/>
      <c r="CG185" s="2277"/>
      <c r="CH185" s="2277"/>
      <c r="CI185" s="2277"/>
      <c r="CJ185" s="2277"/>
      <c r="CK185" s="2277"/>
      <c r="CL185" s="2277"/>
      <c r="CM185" s="2277"/>
      <c r="CN185" s="2277"/>
      <c r="CO185" s="2277"/>
      <c r="CP185" s="2277"/>
      <c r="CQ185" s="2277"/>
      <c r="CR185" s="2277"/>
      <c r="CS185" s="2277"/>
    </row>
    <row r="186" spans="1:97" ht="131.25" customHeight="1" thickBot="1">
      <c r="CE186" s="2278" t="str">
        <f>IF(入力シート!AP343="","",入力シート!AP343)</f>
        <v/>
      </c>
      <c r="CF186" s="2279"/>
      <c r="CG186" s="2279"/>
      <c r="CH186" s="2279"/>
      <c r="CI186" s="2279"/>
      <c r="CJ186" s="2279"/>
      <c r="CK186" s="2279"/>
      <c r="CL186" s="2279"/>
      <c r="CM186" s="2279"/>
      <c r="CN186" s="2279"/>
      <c r="CO186" s="2279"/>
      <c r="CP186" s="2279"/>
      <c r="CQ186" s="2279"/>
      <c r="CR186" s="2279"/>
      <c r="CS186" s="2280"/>
    </row>
  </sheetData>
  <sheetProtection selectLockedCells="1"/>
  <mergeCells count="706">
    <mergeCell ref="CE185:CS185"/>
    <mergeCell ref="CE186:CS186"/>
    <mergeCell ref="CN178:CN180"/>
    <mergeCell ref="AV179:CB179"/>
    <mergeCell ref="AV180:CB180"/>
    <mergeCell ref="CE182:CG183"/>
    <mergeCell ref="CI182:CS183"/>
    <mergeCell ref="A183:Q183"/>
    <mergeCell ref="R183:Z183"/>
    <mergeCell ref="AB183:BR183"/>
    <mergeCell ref="D171:E180"/>
    <mergeCell ref="F171:Q180"/>
    <mergeCell ref="CC170:CC181"/>
    <mergeCell ref="CD170:CD181"/>
    <mergeCell ref="CE170:CE181"/>
    <mergeCell ref="CF170:CF181"/>
    <mergeCell ref="CG170:CG181"/>
    <mergeCell ref="CO170:CS181"/>
    <mergeCell ref="CJ175:CM175"/>
    <mergeCell ref="CK178:CK180"/>
    <mergeCell ref="CL178:CL180"/>
    <mergeCell ref="CM178:CM180"/>
    <mergeCell ref="A160:C181"/>
    <mergeCell ref="D160:E169"/>
    <mergeCell ref="R176:T177"/>
    <mergeCell ref="U176:W177"/>
    <mergeCell ref="X176:Z177"/>
    <mergeCell ref="AV176:CB176"/>
    <mergeCell ref="AV177:CB177"/>
    <mergeCell ref="AV178:CB178"/>
    <mergeCell ref="AX173:BW173"/>
    <mergeCell ref="CJ173:CM173"/>
    <mergeCell ref="R174:T175"/>
    <mergeCell ref="U174:W175"/>
    <mergeCell ref="X174:Z175"/>
    <mergeCell ref="AV174:AW174"/>
    <mergeCell ref="AX174:BW174"/>
    <mergeCell ref="CJ174:CM174"/>
    <mergeCell ref="AV175:AW175"/>
    <mergeCell ref="AX175:BW175"/>
    <mergeCell ref="AB171:AU180"/>
    <mergeCell ref="AV171:AW171"/>
    <mergeCell ref="AX171:BW171"/>
    <mergeCell ref="CJ171:CM171"/>
    <mergeCell ref="AV172:AW172"/>
    <mergeCell ref="AX172:BW172"/>
    <mergeCell ref="CJ172:CM172"/>
    <mergeCell ref="AV173:AW173"/>
    <mergeCell ref="CF160:CF169"/>
    <mergeCell ref="CG160:CG169"/>
    <mergeCell ref="CO160:CS169"/>
    <mergeCell ref="AB161:AU168"/>
    <mergeCell ref="AV161:AW161"/>
    <mergeCell ref="AX161:BX161"/>
    <mergeCell ref="CJ161:CM161"/>
    <mergeCell ref="AV162:AW162"/>
    <mergeCell ref="AX162:BU162"/>
    <mergeCell ref="CJ162:CM162"/>
    <mergeCell ref="AV166:CB166"/>
    <mergeCell ref="CK166:CK168"/>
    <mergeCell ref="CL166:CL168"/>
    <mergeCell ref="CM166:CM168"/>
    <mergeCell ref="CN166:CN168"/>
    <mergeCell ref="AV167:CB167"/>
    <mergeCell ref="AV168:CB168"/>
    <mergeCell ref="AX163:BU163"/>
    <mergeCell ref="CJ163:CM163"/>
    <mergeCell ref="R155:T156"/>
    <mergeCell ref="U155:W156"/>
    <mergeCell ref="X155:Z156"/>
    <mergeCell ref="AV155:CB155"/>
    <mergeCell ref="AV156:CB156"/>
    <mergeCell ref="F160:Q169"/>
    <mergeCell ref="CC160:CC169"/>
    <mergeCell ref="CD160:CD169"/>
    <mergeCell ref="CE160:CE169"/>
    <mergeCell ref="R162:T163"/>
    <mergeCell ref="U162:W163"/>
    <mergeCell ref="X162:Z163"/>
    <mergeCell ref="AV163:AW163"/>
    <mergeCell ref="R164:T165"/>
    <mergeCell ref="U164:W165"/>
    <mergeCell ref="X164:Z165"/>
    <mergeCell ref="AV164:CB164"/>
    <mergeCell ref="AV165:CB165"/>
    <mergeCell ref="AX153:BZ153"/>
    <mergeCell ref="CJ153:CM153"/>
    <mergeCell ref="CG149:CG159"/>
    <mergeCell ref="CL156:CL158"/>
    <mergeCell ref="CM156:CM158"/>
    <mergeCell ref="CN156:CN158"/>
    <mergeCell ref="AV157:CB157"/>
    <mergeCell ref="AV158:CB158"/>
    <mergeCell ref="AV154:CB154"/>
    <mergeCell ref="CK156:CK158"/>
    <mergeCell ref="A149:C159"/>
    <mergeCell ref="CC149:CC159"/>
    <mergeCell ref="CD149:CD159"/>
    <mergeCell ref="CE149:CE159"/>
    <mergeCell ref="CF149:CF159"/>
    <mergeCell ref="D138:E148"/>
    <mergeCell ref="F138:Q148"/>
    <mergeCell ref="CO149:CS159"/>
    <mergeCell ref="D150:E159"/>
    <mergeCell ref="F150:Q159"/>
    <mergeCell ref="AV150:AW150"/>
    <mergeCell ref="AX150:BZ150"/>
    <mergeCell ref="CJ150:CM150"/>
    <mergeCell ref="AB151:AU157"/>
    <mergeCell ref="AV151:AW151"/>
    <mergeCell ref="AX151:BZ151"/>
    <mergeCell ref="CJ151:CM151"/>
    <mergeCell ref="AV152:AW152"/>
    <mergeCell ref="AX152:BZ152"/>
    <mergeCell ref="CJ152:CM152"/>
    <mergeCell ref="R153:T154"/>
    <mergeCell ref="U153:W154"/>
    <mergeCell ref="X153:Z154"/>
    <mergeCell ref="AV153:AW153"/>
    <mergeCell ref="R144:T145"/>
    <mergeCell ref="U144:W145"/>
    <mergeCell ref="X144:Z145"/>
    <mergeCell ref="CM145:CM147"/>
    <mergeCell ref="CN145:CN147"/>
    <mergeCell ref="AV146:CB146"/>
    <mergeCell ref="AB147:CB147"/>
    <mergeCell ref="AB148:CB148"/>
    <mergeCell ref="CP144:CS148"/>
    <mergeCell ref="R142:T143"/>
    <mergeCell ref="U142:W143"/>
    <mergeCell ref="X142:Z143"/>
    <mergeCell ref="AX142:BM142"/>
    <mergeCell ref="BN142:BO142"/>
    <mergeCell ref="BP142:BT142"/>
    <mergeCell ref="BU142:BW142"/>
    <mergeCell ref="AV143:AW143"/>
    <mergeCell ref="AX143:BS143"/>
    <mergeCell ref="CP139:CP140"/>
    <mergeCell ref="AB140:AU146"/>
    <mergeCell ref="AX140:BM140"/>
    <mergeCell ref="BN140:BO140"/>
    <mergeCell ref="BP140:BT140"/>
    <mergeCell ref="BU140:BW140"/>
    <mergeCell ref="AX141:BM141"/>
    <mergeCell ref="BN141:BO141"/>
    <mergeCell ref="BP141:BT141"/>
    <mergeCell ref="CG138:CG148"/>
    <mergeCell ref="AV139:AW139"/>
    <mergeCell ref="AX139:BB139"/>
    <mergeCell ref="BC139:CA139"/>
    <mergeCell ref="CJ139:CK142"/>
    <mergeCell ref="CL139:CM142"/>
    <mergeCell ref="BU141:BW141"/>
    <mergeCell ref="AV144:CB144"/>
    <mergeCell ref="AV145:CB145"/>
    <mergeCell ref="CL145:CL147"/>
    <mergeCell ref="CC138:CC148"/>
    <mergeCell ref="CD138:CD148"/>
    <mergeCell ref="CE138:CE148"/>
    <mergeCell ref="CF138:CF148"/>
    <mergeCell ref="CK134:CK136"/>
    <mergeCell ref="AV135:CB135"/>
    <mergeCell ref="AV136:CB136"/>
    <mergeCell ref="AX129:BY129"/>
    <mergeCell ref="CJ129:CM129"/>
    <mergeCell ref="R131:T132"/>
    <mergeCell ref="U131:W132"/>
    <mergeCell ref="X131:Z132"/>
    <mergeCell ref="AV131:CB131"/>
    <mergeCell ref="AV132:CB132"/>
    <mergeCell ref="CE126:CE137"/>
    <mergeCell ref="CF126:CF137"/>
    <mergeCell ref="CG126:CG137"/>
    <mergeCell ref="CO126:CS137"/>
    <mergeCell ref="CL134:CL136"/>
    <mergeCell ref="CM134:CM136"/>
    <mergeCell ref="CN134:CN136"/>
    <mergeCell ref="CL122:CL124"/>
    <mergeCell ref="CM122:CM124"/>
    <mergeCell ref="CN122:CN124"/>
    <mergeCell ref="AV123:CB123"/>
    <mergeCell ref="AV124:CB124"/>
    <mergeCell ref="AV125:CB125"/>
    <mergeCell ref="AV130:AW130"/>
    <mergeCell ref="AX130:BY130"/>
    <mergeCell ref="CJ130:CM130"/>
    <mergeCell ref="CO113:CS125"/>
    <mergeCell ref="AV122:CB122"/>
    <mergeCell ref="CK122:CK124"/>
    <mergeCell ref="AV127:AW127"/>
    <mergeCell ref="AX127:BY127"/>
    <mergeCell ref="CJ127:CM127"/>
    <mergeCell ref="AV128:AW128"/>
    <mergeCell ref="AX128:BY128"/>
    <mergeCell ref="CJ128:CM128"/>
    <mergeCell ref="AV129:AW129"/>
    <mergeCell ref="CC126:CC137"/>
    <mergeCell ref="A106:C148"/>
    <mergeCell ref="D106:E112"/>
    <mergeCell ref="F106:Q112"/>
    <mergeCell ref="AB106:AU106"/>
    <mergeCell ref="CC106:CC112"/>
    <mergeCell ref="CD106:CD112"/>
    <mergeCell ref="AV116:AW116"/>
    <mergeCell ref="AX116:BV116"/>
    <mergeCell ref="AV119:CA119"/>
    <mergeCell ref="R120:T121"/>
    <mergeCell ref="AV108:AW108"/>
    <mergeCell ref="AX108:BV108"/>
    <mergeCell ref="R109:T110"/>
    <mergeCell ref="U109:W110"/>
    <mergeCell ref="X109:Z110"/>
    <mergeCell ref="AV109:CB109"/>
    <mergeCell ref="AB114:AU121"/>
    <mergeCell ref="AV114:AW114"/>
    <mergeCell ref="AX114:BU114"/>
    <mergeCell ref="AV115:AW115"/>
    <mergeCell ref="AX115:BU115"/>
    <mergeCell ref="AV111:CB111"/>
    <mergeCell ref="AV112:CB112"/>
    <mergeCell ref="D113:E125"/>
    <mergeCell ref="CJ118:CM118"/>
    <mergeCell ref="CF113:CF125"/>
    <mergeCell ref="CG113:CG125"/>
    <mergeCell ref="CJ114:CM114"/>
    <mergeCell ref="CJ115:CM115"/>
    <mergeCell ref="AV121:CB121"/>
    <mergeCell ref="CJ116:CM116"/>
    <mergeCell ref="AV117:AW117"/>
    <mergeCell ref="AX117:BV117"/>
    <mergeCell ref="CJ117:CM117"/>
    <mergeCell ref="CE113:CE125"/>
    <mergeCell ref="AV120:CB120"/>
    <mergeCell ref="F113:Q125"/>
    <mergeCell ref="CC113:CC125"/>
    <mergeCell ref="CD113:CD125"/>
    <mergeCell ref="D127:E137"/>
    <mergeCell ref="X105:Z105"/>
    <mergeCell ref="R118:T119"/>
    <mergeCell ref="U118:W119"/>
    <mergeCell ref="X118:Z119"/>
    <mergeCell ref="AV118:AW118"/>
    <mergeCell ref="AX118:BV118"/>
    <mergeCell ref="F127:Q137"/>
    <mergeCell ref="AB128:AU136"/>
    <mergeCell ref="CD126:CD137"/>
    <mergeCell ref="U120:W121"/>
    <mergeCell ref="X120:Z121"/>
    <mergeCell ref="R133:T134"/>
    <mergeCell ref="U133:W134"/>
    <mergeCell ref="X133:Z134"/>
    <mergeCell ref="AV133:CB133"/>
    <mergeCell ref="AV134:CB134"/>
    <mergeCell ref="R107:T108"/>
    <mergeCell ref="U107:W108"/>
    <mergeCell ref="X107:Z108"/>
    <mergeCell ref="AB107:AU112"/>
    <mergeCell ref="AV107:AW107"/>
    <mergeCell ref="AX107:BV107"/>
    <mergeCell ref="CJ107:CM107"/>
    <mergeCell ref="CJ108:CM108"/>
    <mergeCell ref="CK110:CK112"/>
    <mergeCell ref="CE106:CE112"/>
    <mergeCell ref="CF106:CF112"/>
    <mergeCell ref="CG106:CG112"/>
    <mergeCell ref="CL110:CL112"/>
    <mergeCell ref="CM110:CM112"/>
    <mergeCell ref="AV110:CB110"/>
    <mergeCell ref="CC104:CC105"/>
    <mergeCell ref="CE104:CE105"/>
    <mergeCell ref="CF104:CF105"/>
    <mergeCell ref="CG104:CG105"/>
    <mergeCell ref="CI104:CS105"/>
    <mergeCell ref="R105:T105"/>
    <mergeCell ref="U105:W105"/>
    <mergeCell ref="AV100:CB100"/>
    <mergeCell ref="AV102:CB102"/>
    <mergeCell ref="CO93:CS101"/>
    <mergeCell ref="CN99:CN101"/>
    <mergeCell ref="AV96:AW96"/>
    <mergeCell ref="AX96:CA96"/>
    <mergeCell ref="CC93:CC101"/>
    <mergeCell ref="CD93:CD101"/>
    <mergeCell ref="CJ97:CM97"/>
    <mergeCell ref="CK99:CK101"/>
    <mergeCell ref="CL99:CL101"/>
    <mergeCell ref="CM99:CM101"/>
    <mergeCell ref="CJ94:CM94"/>
    <mergeCell ref="CJ95:CM95"/>
    <mergeCell ref="CE93:CE101"/>
    <mergeCell ref="CF93:CF101"/>
    <mergeCell ref="CG93:CG101"/>
    <mergeCell ref="A104:C105"/>
    <mergeCell ref="D104:Q105"/>
    <mergeCell ref="R104:T104"/>
    <mergeCell ref="U104:W104"/>
    <mergeCell ref="X104:Z104"/>
    <mergeCell ref="AB104:AU105"/>
    <mergeCell ref="AV104:CB105"/>
    <mergeCell ref="AV97:AW97"/>
    <mergeCell ref="AX97:CA97"/>
    <mergeCell ref="D93:E101"/>
    <mergeCell ref="F93:Q100"/>
    <mergeCell ref="AV93:AW93"/>
    <mergeCell ref="AB94:AU100"/>
    <mergeCell ref="AV94:AW94"/>
    <mergeCell ref="R98:T99"/>
    <mergeCell ref="U98:W99"/>
    <mergeCell ref="X98:Z99"/>
    <mergeCell ref="AV99:CB99"/>
    <mergeCell ref="AX94:BY94"/>
    <mergeCell ref="AV95:AW95"/>
    <mergeCell ref="AX95:CA95"/>
    <mergeCell ref="R96:T97"/>
    <mergeCell ref="U96:W97"/>
    <mergeCell ref="X96:Z97"/>
    <mergeCell ref="D74:E81"/>
    <mergeCell ref="F74:Q81"/>
    <mergeCell ref="AV85:AW85"/>
    <mergeCell ref="AX85:BW85"/>
    <mergeCell ref="CJ85:CM85"/>
    <mergeCell ref="R86:T87"/>
    <mergeCell ref="U86:W87"/>
    <mergeCell ref="X86:Z87"/>
    <mergeCell ref="AV86:AW86"/>
    <mergeCell ref="AX86:BW86"/>
    <mergeCell ref="CJ86:CM86"/>
    <mergeCell ref="AV87:AW87"/>
    <mergeCell ref="CC83:CC92"/>
    <mergeCell ref="CD83:CD92"/>
    <mergeCell ref="CE83:CE92"/>
    <mergeCell ref="CF83:CF92"/>
    <mergeCell ref="CM89:CM91"/>
    <mergeCell ref="AV90:CB90"/>
    <mergeCell ref="AV91:CB91"/>
    <mergeCell ref="AB92:AU92"/>
    <mergeCell ref="AV92:AW92"/>
    <mergeCell ref="AX92:BU92"/>
    <mergeCell ref="R88:T89"/>
    <mergeCell ref="U88:W89"/>
    <mergeCell ref="X88:Z89"/>
    <mergeCell ref="AV88:CB88"/>
    <mergeCell ref="AV89:CB89"/>
    <mergeCell ref="CK89:CK91"/>
    <mergeCell ref="CL89:CL91"/>
    <mergeCell ref="D83:E91"/>
    <mergeCell ref="F83:Q91"/>
    <mergeCell ref="AV83:AW83"/>
    <mergeCell ref="AX83:BW83"/>
    <mergeCell ref="AB84:AU91"/>
    <mergeCell ref="AV84:AW84"/>
    <mergeCell ref="AX84:BW84"/>
    <mergeCell ref="AV79:CB79"/>
    <mergeCell ref="CO83:CS92"/>
    <mergeCell ref="CJ84:CM84"/>
    <mergeCell ref="CN89:CN91"/>
    <mergeCell ref="AB82:AU82"/>
    <mergeCell ref="AV82:AW82"/>
    <mergeCell ref="AX82:BQ82"/>
    <mergeCell ref="CG83:CG92"/>
    <mergeCell ref="AX87:BW87"/>
    <mergeCell ref="CJ87:CM87"/>
    <mergeCell ref="CO73:CS82"/>
    <mergeCell ref="AX75:BQ75"/>
    <mergeCell ref="CJ75:CM75"/>
    <mergeCell ref="R76:T77"/>
    <mergeCell ref="U76:W77"/>
    <mergeCell ref="X76:Z77"/>
    <mergeCell ref="AV76:AW76"/>
    <mergeCell ref="AX76:BX76"/>
    <mergeCell ref="CJ76:CM76"/>
    <mergeCell ref="AV77:CB77"/>
    <mergeCell ref="CE73:CE82"/>
    <mergeCell ref="CF73:CF82"/>
    <mergeCell ref="CG73:CG82"/>
    <mergeCell ref="AB74:AU80"/>
    <mergeCell ref="AV74:AW74"/>
    <mergeCell ref="AX74:BQ74"/>
    <mergeCell ref="CJ74:CM74"/>
    <mergeCell ref="AV80:CB80"/>
    <mergeCell ref="CK80:CK82"/>
    <mergeCell ref="CL80:CL82"/>
    <mergeCell ref="CM80:CM82"/>
    <mergeCell ref="AV81:CB81"/>
    <mergeCell ref="CJ77:CM77"/>
    <mergeCell ref="R78:T79"/>
    <mergeCell ref="U78:W79"/>
    <mergeCell ref="X78:Z79"/>
    <mergeCell ref="AV78:CB78"/>
    <mergeCell ref="D66:E72"/>
    <mergeCell ref="F66:Q72"/>
    <mergeCell ref="AB66:AU72"/>
    <mergeCell ref="AV66:AW66"/>
    <mergeCell ref="AX66:BW66"/>
    <mergeCell ref="CJ66:CN66"/>
    <mergeCell ref="AV67:AW67"/>
    <mergeCell ref="AX67:BW67"/>
    <mergeCell ref="CJ67:CM67"/>
    <mergeCell ref="CK70:CK72"/>
    <mergeCell ref="CL70:CL72"/>
    <mergeCell ref="CM70:CM72"/>
    <mergeCell ref="CN70:CN72"/>
    <mergeCell ref="AV71:CB71"/>
    <mergeCell ref="A65:C101"/>
    <mergeCell ref="CC65:CC72"/>
    <mergeCell ref="CD65:CD72"/>
    <mergeCell ref="CE65:CE72"/>
    <mergeCell ref="CF65:CF72"/>
    <mergeCell ref="CG65:CG72"/>
    <mergeCell ref="R68:T69"/>
    <mergeCell ref="U68:W69"/>
    <mergeCell ref="A55:C64"/>
    <mergeCell ref="D55:E64"/>
    <mergeCell ref="F55:Q64"/>
    <mergeCell ref="X68:Z69"/>
    <mergeCell ref="AV68:CB68"/>
    <mergeCell ref="AV69:CB69"/>
    <mergeCell ref="R70:T71"/>
    <mergeCell ref="U70:W71"/>
    <mergeCell ref="X70:Z71"/>
    <mergeCell ref="AV70:CB70"/>
    <mergeCell ref="AB73:AU73"/>
    <mergeCell ref="AV73:AW73"/>
    <mergeCell ref="AX73:BQ73"/>
    <mergeCell ref="CC73:CC82"/>
    <mergeCell ref="CD73:CD82"/>
    <mergeCell ref="AV75:AW75"/>
    <mergeCell ref="R59:T60"/>
    <mergeCell ref="U59:W60"/>
    <mergeCell ref="X59:Z60"/>
    <mergeCell ref="AV59:AW59"/>
    <mergeCell ref="AX59:BS59"/>
    <mergeCell ref="CD55:CD64"/>
    <mergeCell ref="CE55:CE64"/>
    <mergeCell ref="R61:T62"/>
    <mergeCell ref="U61:W62"/>
    <mergeCell ref="X61:Z62"/>
    <mergeCell ref="AV61:CB61"/>
    <mergeCell ref="AV63:CB63"/>
    <mergeCell ref="AV56:AW56"/>
    <mergeCell ref="AX56:BS56"/>
    <mergeCell ref="CC35:CC44"/>
    <mergeCell ref="CJ56:CM56"/>
    <mergeCell ref="AV57:AW57"/>
    <mergeCell ref="U53:Z54"/>
    <mergeCell ref="AB53:CB53"/>
    <mergeCell ref="AB55:AU55"/>
    <mergeCell ref="AV55:AW55"/>
    <mergeCell ref="CC55:CC64"/>
    <mergeCell ref="AX57:BS57"/>
    <mergeCell ref="CJ57:CM57"/>
    <mergeCell ref="AV58:AW58"/>
    <mergeCell ref="AX58:BS58"/>
    <mergeCell ref="CJ58:CM58"/>
    <mergeCell ref="CK62:CK64"/>
    <mergeCell ref="CM62:CM64"/>
    <mergeCell ref="AB56:AU63"/>
    <mergeCell ref="AV62:AW62"/>
    <mergeCell ref="CF55:CF64"/>
    <mergeCell ref="CG55:CG64"/>
    <mergeCell ref="CJ59:CM59"/>
    <mergeCell ref="AV60:AW60"/>
    <mergeCell ref="AX60:BS60"/>
    <mergeCell ref="CL52:CL54"/>
    <mergeCell ref="CJ60:CM60"/>
    <mergeCell ref="AB47:AU52"/>
    <mergeCell ref="AX47:BI47"/>
    <mergeCell ref="BM47:BN47"/>
    <mergeCell ref="BO47:BS47"/>
    <mergeCell ref="BT47:BV47"/>
    <mergeCell ref="CJ47:CK48"/>
    <mergeCell ref="AV48:CA48"/>
    <mergeCell ref="CC45:CC54"/>
    <mergeCell ref="CD45:CD54"/>
    <mergeCell ref="CE45:CE54"/>
    <mergeCell ref="CF45:CF54"/>
    <mergeCell ref="CG45:CG54"/>
    <mergeCell ref="AV46:AW46"/>
    <mergeCell ref="AX46:BB46"/>
    <mergeCell ref="BC46:CA46"/>
    <mergeCell ref="AX50:BL50"/>
    <mergeCell ref="BM50:BN50"/>
    <mergeCell ref="AV52:CB52"/>
    <mergeCell ref="BO50:BS50"/>
    <mergeCell ref="AV51:CB51"/>
    <mergeCell ref="D45:E54"/>
    <mergeCell ref="F45:Q54"/>
    <mergeCell ref="AB45:AU45"/>
    <mergeCell ref="AV45:AW45"/>
    <mergeCell ref="AX45:BI45"/>
    <mergeCell ref="R48:T49"/>
    <mergeCell ref="U48:W49"/>
    <mergeCell ref="X48:Z49"/>
    <mergeCell ref="D35:E44"/>
    <mergeCell ref="F35:Q44"/>
    <mergeCell ref="R50:T51"/>
    <mergeCell ref="U50:W51"/>
    <mergeCell ref="X50:Z51"/>
    <mergeCell ref="AV41:CB41"/>
    <mergeCell ref="AV42:CB42"/>
    <mergeCell ref="BM49:BN49"/>
    <mergeCell ref="BO49:BS49"/>
    <mergeCell ref="BT49:BV49"/>
    <mergeCell ref="AX49:BL49"/>
    <mergeCell ref="AX38:BN38"/>
    <mergeCell ref="AV43:CB43"/>
    <mergeCell ref="R53:T54"/>
    <mergeCell ref="AB44:AU44"/>
    <mergeCell ref="BT50:BV50"/>
    <mergeCell ref="CF24:CF34"/>
    <mergeCell ref="CG24:CG34"/>
    <mergeCell ref="CJ29:CK30"/>
    <mergeCell ref="CL29:CM30"/>
    <mergeCell ref="CL42:CL44"/>
    <mergeCell ref="CM42:CM44"/>
    <mergeCell ref="CL25:CM26"/>
    <mergeCell ref="CD35:CD44"/>
    <mergeCell ref="CE35:CE44"/>
    <mergeCell ref="CF35:CF44"/>
    <mergeCell ref="CG35:CG44"/>
    <mergeCell ref="CJ39:CK40"/>
    <mergeCell ref="CJ27:CK28"/>
    <mergeCell ref="CL27:CM28"/>
    <mergeCell ref="CL32:CL34"/>
    <mergeCell ref="CM32:CM34"/>
    <mergeCell ref="CJ37:CK38"/>
    <mergeCell ref="CC24:CC34"/>
    <mergeCell ref="BL28:BM28"/>
    <mergeCell ref="BN28:BR28"/>
    <mergeCell ref="BS28:BU28"/>
    <mergeCell ref="BL30:BM30"/>
    <mergeCell ref="BN26:BR26"/>
    <mergeCell ref="BS26:BU26"/>
    <mergeCell ref="CD24:CD34"/>
    <mergeCell ref="CE24:CE34"/>
    <mergeCell ref="AV15:AW15"/>
    <mergeCell ref="CJ16:CK17"/>
    <mergeCell ref="AX17:BJ17"/>
    <mergeCell ref="BK17:BL17"/>
    <mergeCell ref="BM17:BQ17"/>
    <mergeCell ref="BR17:BT17"/>
    <mergeCell ref="BR18:BT18"/>
    <mergeCell ref="CJ18:CK19"/>
    <mergeCell ref="CE14:CE23"/>
    <mergeCell ref="CF14:CF23"/>
    <mergeCell ref="CG14:CG23"/>
    <mergeCell ref="AX15:BB15"/>
    <mergeCell ref="BC15:CA15"/>
    <mergeCell ref="BR19:BT19"/>
    <mergeCell ref="CC14:CC23"/>
    <mergeCell ref="CD14:CD23"/>
    <mergeCell ref="AX16:BX16"/>
    <mergeCell ref="AV23:CB23"/>
    <mergeCell ref="BK20:BL20"/>
    <mergeCell ref="BM20:BQ20"/>
    <mergeCell ref="AV21:CB21"/>
    <mergeCell ref="AV44:CB44"/>
    <mergeCell ref="AX37:BN37"/>
    <mergeCell ref="BO37:BP37"/>
    <mergeCell ref="BQ37:BU37"/>
    <mergeCell ref="BO35:BP35"/>
    <mergeCell ref="BV35:BX35"/>
    <mergeCell ref="BV37:BX37"/>
    <mergeCell ref="AX39:BN39"/>
    <mergeCell ref="BO39:BP39"/>
    <mergeCell ref="BQ39:BU39"/>
    <mergeCell ref="BV39:BX39"/>
    <mergeCell ref="AV40:CB40"/>
    <mergeCell ref="BV38:BX38"/>
    <mergeCell ref="AX35:BJ35"/>
    <mergeCell ref="AX36:BB36"/>
    <mergeCell ref="BC36:CA36"/>
    <mergeCell ref="AV35:AW35"/>
    <mergeCell ref="BO38:BP38"/>
    <mergeCell ref="BQ38:BU38"/>
    <mergeCell ref="X28:Z29"/>
    <mergeCell ref="AX29:BC29"/>
    <mergeCell ref="BE29:BH29"/>
    <mergeCell ref="AB23:AU23"/>
    <mergeCell ref="R20:T21"/>
    <mergeCell ref="U20:W21"/>
    <mergeCell ref="X20:Z21"/>
    <mergeCell ref="AX20:BJ20"/>
    <mergeCell ref="AX25:BA25"/>
    <mergeCell ref="AZ28:BA28"/>
    <mergeCell ref="BB25:BZ25"/>
    <mergeCell ref="BI29:BJ29"/>
    <mergeCell ref="BB28:BF28"/>
    <mergeCell ref="BG28:BI28"/>
    <mergeCell ref="BB26:BF26"/>
    <mergeCell ref="BG26:BI26"/>
    <mergeCell ref="AV22:CB22"/>
    <mergeCell ref="AB34:AU34"/>
    <mergeCell ref="AV34:CB34"/>
    <mergeCell ref="BN30:BR30"/>
    <mergeCell ref="BS30:BU30"/>
    <mergeCell ref="AV31:AW31"/>
    <mergeCell ref="AX31:BK31"/>
    <mergeCell ref="BL31:BM31"/>
    <mergeCell ref="BN31:BR31"/>
    <mergeCell ref="BS31:BU31"/>
    <mergeCell ref="AB25:AU30"/>
    <mergeCell ref="BL29:BM29"/>
    <mergeCell ref="AV32:CB32"/>
    <mergeCell ref="BC30:BJ30"/>
    <mergeCell ref="BN29:BR29"/>
    <mergeCell ref="BS29:BU29"/>
    <mergeCell ref="AZ26:BA26"/>
    <mergeCell ref="AV27:AW27"/>
    <mergeCell ref="AX27:CA27"/>
    <mergeCell ref="AV25:AW25"/>
    <mergeCell ref="B1:CB1"/>
    <mergeCell ref="A2:Z2"/>
    <mergeCell ref="A3:Z3"/>
    <mergeCell ref="E7:U7"/>
    <mergeCell ref="V7:CB7"/>
    <mergeCell ref="E5:U6"/>
    <mergeCell ref="D24:E34"/>
    <mergeCell ref="BK19:BL19"/>
    <mergeCell ref="BM19:BQ19"/>
    <mergeCell ref="R18:T19"/>
    <mergeCell ref="U18:W19"/>
    <mergeCell ref="X18:Z19"/>
    <mergeCell ref="AB16:AU22"/>
    <mergeCell ref="AX18:BJ18"/>
    <mergeCell ref="BK18:BL18"/>
    <mergeCell ref="BM18:BQ18"/>
    <mergeCell ref="AX19:BJ19"/>
    <mergeCell ref="F24:Q34"/>
    <mergeCell ref="AB24:AU24"/>
    <mergeCell ref="AV24:AW24"/>
    <mergeCell ref="BB24:CA24"/>
    <mergeCell ref="A12:C13"/>
    <mergeCell ref="D12:Q13"/>
    <mergeCell ref="R12:T12"/>
    <mergeCell ref="R13:T13"/>
    <mergeCell ref="U13:W13"/>
    <mergeCell ref="X13:Z13"/>
    <mergeCell ref="CE12:CE13"/>
    <mergeCell ref="CF12:CF13"/>
    <mergeCell ref="AV12:CB13"/>
    <mergeCell ref="CC12:CC13"/>
    <mergeCell ref="CD12:CD13"/>
    <mergeCell ref="CG12:CG13"/>
    <mergeCell ref="A14:C54"/>
    <mergeCell ref="D14:E23"/>
    <mergeCell ref="F14:Q23"/>
    <mergeCell ref="AB14:AU14"/>
    <mergeCell ref="BL26:BM26"/>
    <mergeCell ref="BR20:BT20"/>
    <mergeCell ref="CE7:CS9"/>
    <mergeCell ref="E8:U8"/>
    <mergeCell ref="V8:CB8"/>
    <mergeCell ref="E9:U9"/>
    <mergeCell ref="V9:CB9"/>
    <mergeCell ref="R39:T40"/>
    <mergeCell ref="U39:W40"/>
    <mergeCell ref="X39:Z40"/>
    <mergeCell ref="R41:T42"/>
    <mergeCell ref="U41:W42"/>
    <mergeCell ref="X41:Z42"/>
    <mergeCell ref="AB37:AU43"/>
    <mergeCell ref="AV36:AW36"/>
    <mergeCell ref="R30:T31"/>
    <mergeCell ref="U30:W31"/>
    <mergeCell ref="X30:Z31"/>
    <mergeCell ref="R28:T29"/>
    <mergeCell ref="U28:W29"/>
    <mergeCell ref="R11:Z11"/>
    <mergeCell ref="AB11:BV11"/>
    <mergeCell ref="CE11:CG11"/>
    <mergeCell ref="CQ139:CS140"/>
    <mergeCell ref="CP18:CS23"/>
    <mergeCell ref="CP30:CS34"/>
    <mergeCell ref="CP38:CS38"/>
    <mergeCell ref="CP40:CS43"/>
    <mergeCell ref="CL47:CL50"/>
    <mergeCell ref="CM47:CM50"/>
    <mergeCell ref="CL37:CL40"/>
    <mergeCell ref="CM37:CM40"/>
    <mergeCell ref="CP48:CS48"/>
    <mergeCell ref="CR47:CS47"/>
    <mergeCell ref="CP50:CS54"/>
    <mergeCell ref="CO55:CS64"/>
    <mergeCell ref="CM21:CM23"/>
    <mergeCell ref="CN21:CN23"/>
    <mergeCell ref="CL21:CL23"/>
    <mergeCell ref="CN52:CN54"/>
    <mergeCell ref="CM52:CM54"/>
    <mergeCell ref="U12:W12"/>
    <mergeCell ref="X12:Z12"/>
    <mergeCell ref="AB12:AU13"/>
    <mergeCell ref="CO65:CS72"/>
    <mergeCell ref="CN80:CN82"/>
    <mergeCell ref="CJ96:CM96"/>
    <mergeCell ref="CO106:CS112"/>
    <mergeCell ref="CN110:CN112"/>
    <mergeCell ref="CP28:CS28"/>
    <mergeCell ref="CL16:CL19"/>
    <mergeCell ref="CM16:CM19"/>
    <mergeCell ref="CI11:CS11"/>
    <mergeCell ref="CI12:CS13"/>
    <mergeCell ref="CN42:CN44"/>
    <mergeCell ref="CN32:CN34"/>
    <mergeCell ref="CJ49:CK50"/>
    <mergeCell ref="CI25:CK26"/>
  </mergeCells>
  <phoneticPr fontId="7"/>
  <conditionalFormatting sqref="CD14:CD23">
    <cfRule type="expression" dxfId="1170" priority="58">
      <formula>$CC$14&lt;$CM$21</formula>
    </cfRule>
    <cfRule type="expression" dxfId="1169" priority="57">
      <formula>$CC$14=$CM$21</formula>
    </cfRule>
    <cfRule type="expression" dxfId="1168" priority="56">
      <formula>$CC$14&gt;$CM$21</formula>
    </cfRule>
  </conditionalFormatting>
  <conditionalFormatting sqref="CD24:CD34">
    <cfRule type="expression" dxfId="1167" priority="55">
      <formula>$CC$24&lt;$CM$32</formula>
    </cfRule>
    <cfRule type="expression" dxfId="1166" priority="54">
      <formula>$CC$24=$CM$32</formula>
    </cfRule>
    <cfRule type="expression" dxfId="1165" priority="53">
      <formula>$CC$24&gt;$CM$32</formula>
    </cfRule>
  </conditionalFormatting>
  <conditionalFormatting sqref="CD35:CD44">
    <cfRule type="expression" dxfId="1164" priority="51">
      <formula>$CC$35&lt;$CM$42</formula>
    </cfRule>
    <cfRule type="expression" dxfId="1163" priority="50">
      <formula>$CC$35&gt;$CM$42</formula>
    </cfRule>
    <cfRule type="expression" dxfId="1162" priority="52">
      <formula>$CC$35=$CM$42</formula>
    </cfRule>
  </conditionalFormatting>
  <conditionalFormatting sqref="CD45:CD54">
    <cfRule type="expression" dxfId="1161" priority="49">
      <formula>$CC$45&lt;$CM$52</formula>
    </cfRule>
    <cfRule type="expression" dxfId="1160" priority="48">
      <formula>$CC$45=$CM$52</formula>
    </cfRule>
    <cfRule type="expression" dxfId="1159" priority="47">
      <formula>$CC$45&gt;$CM$52</formula>
    </cfRule>
  </conditionalFormatting>
  <conditionalFormatting sqref="CD55:CD64">
    <cfRule type="expression" dxfId="1158" priority="44">
      <formula>$CC$55&gt;$CM$62</formula>
    </cfRule>
    <cfRule type="expression" dxfId="1157" priority="46">
      <formula>$CC$55&lt;$CM$62</formula>
    </cfRule>
    <cfRule type="expression" dxfId="1156" priority="45">
      <formula>$CC$55=$CM$62</formula>
    </cfRule>
  </conditionalFormatting>
  <conditionalFormatting sqref="CD65:CD72">
    <cfRule type="expression" dxfId="1155" priority="42">
      <formula>$CC$65=$CM$70</formula>
    </cfRule>
    <cfRule type="expression" dxfId="1154" priority="43">
      <formula>$CC$65&lt;$CM$70</formula>
    </cfRule>
    <cfRule type="expression" dxfId="1153" priority="41">
      <formula>$CC$65&gt;$CM$70</formula>
    </cfRule>
  </conditionalFormatting>
  <conditionalFormatting sqref="CD73:CD82">
    <cfRule type="expression" dxfId="1152" priority="40">
      <formula>$CC$73&lt;$CM$89</formula>
    </cfRule>
    <cfRule type="expression" dxfId="1151" priority="38">
      <formula>$CC$73&gt;$CM$80</formula>
    </cfRule>
    <cfRule type="expression" dxfId="1150" priority="39">
      <formula>$CC$73=$CM$80</formula>
    </cfRule>
  </conditionalFormatting>
  <conditionalFormatting sqref="CD83:CD92">
    <cfRule type="expression" dxfId="1149" priority="35">
      <formula>$CC$83&gt;$CM$89</formula>
    </cfRule>
    <cfRule type="expression" dxfId="1148" priority="36">
      <formula>$CC$83&lt;$CM$89</formula>
    </cfRule>
    <cfRule type="expression" dxfId="1147" priority="37">
      <formula>$CC$83=$CM$89</formula>
    </cfRule>
  </conditionalFormatting>
  <conditionalFormatting sqref="CD93:CD101">
    <cfRule type="expression" dxfId="1146" priority="32">
      <formula>$CC$93&gt;$CM$99</formula>
    </cfRule>
    <cfRule type="expression" dxfId="1145" priority="33">
      <formula>$CC$93=$CM$99</formula>
    </cfRule>
    <cfRule type="expression" dxfId="1144" priority="34">
      <formula>$CC$93&lt;$CM$99</formula>
    </cfRule>
  </conditionalFormatting>
  <conditionalFormatting sqref="CD106:CD112">
    <cfRule type="expression" dxfId="1143" priority="29">
      <formula>$CC$106&gt;$CM$110</formula>
    </cfRule>
    <cfRule type="expression" dxfId="1142" priority="30">
      <formula>$CC$106=$CM$110</formula>
    </cfRule>
    <cfRule type="expression" dxfId="1141" priority="31">
      <formula>$CC$106&lt;$CM$110</formula>
    </cfRule>
  </conditionalFormatting>
  <conditionalFormatting sqref="CD113:CD125">
    <cfRule type="expression" dxfId="1140" priority="28">
      <formula>$CC$113&lt;$CM$122</formula>
    </cfRule>
    <cfRule type="expression" dxfId="1139" priority="26">
      <formula>$CC$113&gt;$CM$122</formula>
    </cfRule>
    <cfRule type="expression" dxfId="1138" priority="27">
      <formula>$CC$113=$CM$122</formula>
    </cfRule>
  </conditionalFormatting>
  <conditionalFormatting sqref="CD126:CD137">
    <cfRule type="expression" dxfId="1137" priority="24">
      <formula>$CC$126=$CM$134</formula>
    </cfRule>
    <cfRule type="expression" dxfId="1136" priority="25">
      <formula>$CC$126&lt;$CM$134</formula>
    </cfRule>
    <cfRule type="expression" dxfId="1135" priority="23">
      <formula>$CC$126&gt;$CM$134</formula>
    </cfRule>
  </conditionalFormatting>
  <conditionalFormatting sqref="CD138:CD148">
    <cfRule type="expression" dxfId="1134" priority="22">
      <formula>$CC$138&lt;$CM$145</formula>
    </cfRule>
    <cfRule type="expression" dxfId="1133" priority="21">
      <formula>$CC$138=$CM$145</formula>
    </cfRule>
    <cfRule type="expression" dxfId="1132" priority="20">
      <formula>$CC$138&gt;$CM$145</formula>
    </cfRule>
  </conditionalFormatting>
  <conditionalFormatting sqref="CD149:CD159">
    <cfRule type="expression" dxfId="1131" priority="19">
      <formula>$CC$149&lt;$CM$156</formula>
    </cfRule>
    <cfRule type="expression" dxfId="1130" priority="18">
      <formula>$CC$149=$CM$156</formula>
    </cfRule>
    <cfRule type="expression" dxfId="1129" priority="17">
      <formula>$CC$149&gt;$CM$156</formula>
    </cfRule>
  </conditionalFormatting>
  <conditionalFormatting sqref="CD160:CD169">
    <cfRule type="expression" dxfId="1128" priority="15">
      <formula>$CC$160=$CM$166</formula>
    </cfRule>
    <cfRule type="expression" dxfId="1127" priority="16">
      <formula>$CC$160&lt;$CM$166</formula>
    </cfRule>
    <cfRule type="expression" dxfId="1126" priority="14">
      <formula>$CC$160&gt;$CM$166</formula>
    </cfRule>
  </conditionalFormatting>
  <conditionalFormatting sqref="CD170:CD181">
    <cfRule type="expression" dxfId="1125" priority="13">
      <formula>$CC$170&lt;$CM$178</formula>
    </cfRule>
    <cfRule type="expression" dxfId="1124" priority="12">
      <formula>$CC$170=$CM$178</formula>
    </cfRule>
    <cfRule type="expression" dxfId="1123" priority="11">
      <formula>$CC$170&gt;$CM$178</formula>
    </cfRule>
  </conditionalFormatting>
  <conditionalFormatting sqref="CE14">
    <cfRule type="expression" dxfId="1122" priority="146">
      <formula>$CM$21=5</formula>
    </cfRule>
  </conditionalFormatting>
  <conditionalFormatting sqref="CE24">
    <cfRule type="expression" dxfId="1121" priority="137">
      <formula>$CM$32=5</formula>
    </cfRule>
  </conditionalFormatting>
  <conditionalFormatting sqref="CE35">
    <cfRule type="expression" dxfId="1120" priority="140">
      <formula>CM42=5</formula>
    </cfRule>
  </conditionalFormatting>
  <conditionalFormatting sqref="CE45">
    <cfRule type="expression" dxfId="1119" priority="125">
      <formula>$CM$52=10</formula>
    </cfRule>
  </conditionalFormatting>
  <conditionalFormatting sqref="CE55">
    <cfRule type="expression" dxfId="1118" priority="149">
      <formula>$CM$62=10</formula>
    </cfRule>
  </conditionalFormatting>
  <conditionalFormatting sqref="CE65">
    <cfRule type="expression" dxfId="1117" priority="129">
      <formula>$CM$70=5</formula>
    </cfRule>
  </conditionalFormatting>
  <conditionalFormatting sqref="CE73">
    <cfRule type="expression" dxfId="1116" priority="143">
      <formula>$CM$80=5</formula>
    </cfRule>
  </conditionalFormatting>
  <conditionalFormatting sqref="CE83">
    <cfRule type="expression" dxfId="1115" priority="60">
      <formula>$CM$89=5</formula>
    </cfRule>
  </conditionalFormatting>
  <conditionalFormatting sqref="CE93">
    <cfRule type="expression" dxfId="1114" priority="126">
      <formula>$CM$99=5</formula>
    </cfRule>
  </conditionalFormatting>
  <conditionalFormatting sqref="CE106">
    <cfRule type="expression" dxfId="1113" priority="122">
      <formula>$CM$110=5</formula>
    </cfRule>
  </conditionalFormatting>
  <conditionalFormatting sqref="CE113">
    <cfRule type="expression" dxfId="1112" priority="132">
      <formula>$CM$122=5</formula>
    </cfRule>
  </conditionalFormatting>
  <conditionalFormatting sqref="CE126">
    <cfRule type="expression" dxfId="1111" priority="121">
      <formula>$CM$134=5</formula>
    </cfRule>
  </conditionalFormatting>
  <conditionalFormatting sqref="CE138">
    <cfRule type="expression" dxfId="1110" priority="120">
      <formula>$CM$145=10</formula>
    </cfRule>
  </conditionalFormatting>
  <conditionalFormatting sqref="CE149">
    <cfRule type="expression" dxfId="1109" priority="119">
      <formula>$CM$156=5</formula>
    </cfRule>
  </conditionalFormatting>
  <conditionalFormatting sqref="CE160">
    <cfRule type="expression" dxfId="1108" priority="118">
      <formula>$CM$166=5</formula>
    </cfRule>
  </conditionalFormatting>
  <conditionalFormatting sqref="CE170">
    <cfRule type="expression" dxfId="1107" priority="117">
      <formula>$CM$178=10</formula>
    </cfRule>
  </conditionalFormatting>
  <conditionalFormatting sqref="CF14">
    <cfRule type="expression" dxfId="1106" priority="147">
      <formula>$CM$21=3</formula>
    </cfRule>
  </conditionalFormatting>
  <conditionalFormatting sqref="CF24">
    <cfRule type="expression" dxfId="1105" priority="138">
      <formula>CM32=3</formula>
    </cfRule>
  </conditionalFormatting>
  <conditionalFormatting sqref="CF35">
    <cfRule type="expression" dxfId="1104" priority="141">
      <formula>$CM$42=3</formula>
    </cfRule>
  </conditionalFormatting>
  <conditionalFormatting sqref="CF45">
    <cfRule type="expression" dxfId="1103" priority="124">
      <formula>$CM$52=5</formula>
    </cfRule>
  </conditionalFormatting>
  <conditionalFormatting sqref="CF55">
    <cfRule type="expression" dxfId="1102" priority="150">
      <formula>$CM$62=5</formula>
    </cfRule>
  </conditionalFormatting>
  <conditionalFormatting sqref="CF65">
    <cfRule type="expression" dxfId="1101" priority="130">
      <formula>$CM$70=3</formula>
    </cfRule>
  </conditionalFormatting>
  <conditionalFormatting sqref="CF73">
    <cfRule type="expression" dxfId="1100" priority="144">
      <formula>$CM$80=3</formula>
    </cfRule>
  </conditionalFormatting>
  <conditionalFormatting sqref="CF83">
    <cfRule type="expression" dxfId="1099" priority="61">
      <formula>$CM$89=3</formula>
    </cfRule>
  </conditionalFormatting>
  <conditionalFormatting sqref="CF93">
    <cfRule type="expression" dxfId="1098" priority="127">
      <formula>$CM$99=3</formula>
    </cfRule>
  </conditionalFormatting>
  <conditionalFormatting sqref="CF106">
    <cfRule type="expression" dxfId="1097" priority="116">
      <formula>$CM$110=3</formula>
    </cfRule>
  </conditionalFormatting>
  <conditionalFormatting sqref="CF113">
    <cfRule type="expression" dxfId="1096" priority="133">
      <formula>$CM$122=3</formula>
    </cfRule>
  </conditionalFormatting>
  <conditionalFormatting sqref="CF126">
    <cfRule type="expression" dxfId="1095" priority="115">
      <formula>$CM$134=3</formula>
    </cfRule>
  </conditionalFormatting>
  <conditionalFormatting sqref="CF138">
    <cfRule type="expression" dxfId="1094" priority="114">
      <formula>$CM$145=5</formula>
    </cfRule>
  </conditionalFormatting>
  <conditionalFormatting sqref="CF149">
    <cfRule type="expression" dxfId="1093" priority="113">
      <formula>$CM$156=3</formula>
    </cfRule>
  </conditionalFormatting>
  <conditionalFormatting sqref="CF160">
    <cfRule type="expression" dxfId="1092" priority="112">
      <formula>$CM$166=3</formula>
    </cfRule>
  </conditionalFormatting>
  <conditionalFormatting sqref="CF170">
    <cfRule type="expression" dxfId="1091" priority="111">
      <formula>$CM$178=5</formula>
    </cfRule>
  </conditionalFormatting>
  <conditionalFormatting sqref="CG14:CH14">
    <cfRule type="expression" dxfId="1090" priority="148">
      <formula>$CM$21=0</formula>
    </cfRule>
  </conditionalFormatting>
  <conditionalFormatting sqref="CG24:CH24">
    <cfRule type="expression" dxfId="1089" priority="139">
      <formula>CM32=0</formula>
    </cfRule>
  </conditionalFormatting>
  <conditionalFormatting sqref="CG35:CH35">
    <cfRule type="expression" dxfId="1088" priority="142">
      <formula>$CM$42=0</formula>
    </cfRule>
  </conditionalFormatting>
  <conditionalFormatting sqref="CG45:CH45">
    <cfRule type="expression" dxfId="1087" priority="123">
      <formula>$CM$52=0</formula>
    </cfRule>
  </conditionalFormatting>
  <conditionalFormatting sqref="CG55:CH55">
    <cfRule type="expression" dxfId="1086" priority="151">
      <formula>$CM$62=0</formula>
    </cfRule>
  </conditionalFormatting>
  <conditionalFormatting sqref="CG65:CH65">
    <cfRule type="expression" dxfId="1085" priority="131">
      <formula>$CM$70=0</formula>
    </cfRule>
  </conditionalFormatting>
  <conditionalFormatting sqref="CG73:CH73">
    <cfRule type="expression" dxfId="1084" priority="145">
      <formula>$CM$80=0</formula>
    </cfRule>
  </conditionalFormatting>
  <conditionalFormatting sqref="CG83:CH83">
    <cfRule type="expression" dxfId="1083" priority="62">
      <formula>$CM$89=0</formula>
    </cfRule>
  </conditionalFormatting>
  <conditionalFormatting sqref="CG93:CH93">
    <cfRule type="expression" dxfId="1082" priority="128">
      <formula>$CM$99=0</formula>
    </cfRule>
  </conditionalFormatting>
  <conditionalFormatting sqref="CG106:CH106">
    <cfRule type="expression" dxfId="1081" priority="110">
      <formula>$CM$110=0</formula>
    </cfRule>
  </conditionalFormatting>
  <conditionalFormatting sqref="CG113:CH113">
    <cfRule type="expression" dxfId="1080" priority="134">
      <formula>$CM$122=0</formula>
    </cfRule>
  </conditionalFormatting>
  <conditionalFormatting sqref="CG126:CH126">
    <cfRule type="expression" dxfId="1079" priority="109">
      <formula>$CM$134=0</formula>
    </cfRule>
  </conditionalFormatting>
  <conditionalFormatting sqref="CG138:CH138">
    <cfRule type="expression" dxfId="1078" priority="108">
      <formula>$CM$145=0</formula>
    </cfRule>
  </conditionalFormatting>
  <conditionalFormatting sqref="CG149:CH149">
    <cfRule type="expression" dxfId="1077" priority="107">
      <formula>$CM$156=0</formula>
    </cfRule>
  </conditionalFormatting>
  <conditionalFormatting sqref="CG160:CH160">
    <cfRule type="expression" dxfId="1076" priority="106">
      <formula>$CM$166=0</formula>
    </cfRule>
  </conditionalFormatting>
  <conditionalFormatting sqref="CG170:CH170">
    <cfRule type="expression" dxfId="1075" priority="105">
      <formula>$CM$178=0</formula>
    </cfRule>
  </conditionalFormatting>
  <conditionalFormatting sqref="CJ56">
    <cfRule type="expression" dxfId="1074" priority="93">
      <formula>$CI$56="☑"</formula>
    </cfRule>
  </conditionalFormatting>
  <conditionalFormatting sqref="CJ57">
    <cfRule type="expression" dxfId="1073" priority="92">
      <formula>$CI$57="☑"</formula>
    </cfRule>
  </conditionalFormatting>
  <conditionalFormatting sqref="CJ58">
    <cfRule type="expression" dxfId="1072" priority="91">
      <formula>$CI$58="☑"</formula>
    </cfRule>
  </conditionalFormatting>
  <conditionalFormatting sqref="CJ59">
    <cfRule type="expression" dxfId="1071" priority="90">
      <formula>$CI$59="☑"</formula>
    </cfRule>
  </conditionalFormatting>
  <conditionalFormatting sqref="CJ60">
    <cfRule type="expression" dxfId="1070" priority="89">
      <formula>$CI$60="☑"</formula>
    </cfRule>
  </conditionalFormatting>
  <conditionalFormatting sqref="CJ66">
    <cfRule type="expression" dxfId="1069" priority="65">
      <formula>$CI$66="☑"</formula>
    </cfRule>
  </conditionalFormatting>
  <conditionalFormatting sqref="CJ67:CJ68">
    <cfRule type="expression" dxfId="1068" priority="64">
      <formula>$CI$67="☑"</formula>
    </cfRule>
  </conditionalFormatting>
  <conditionalFormatting sqref="CJ74">
    <cfRule type="expression" dxfId="1067" priority="96">
      <formula>$CI$74="☑"</formula>
    </cfRule>
  </conditionalFormatting>
  <conditionalFormatting sqref="CJ75">
    <cfRule type="expression" dxfId="1066" priority="95">
      <formula>$CI$75="☑"</formula>
    </cfRule>
  </conditionalFormatting>
  <conditionalFormatting sqref="CJ76:CJ77">
    <cfRule type="expression" dxfId="1065" priority="94">
      <formula>$CI$76="☑"</formula>
    </cfRule>
  </conditionalFormatting>
  <conditionalFormatting sqref="CJ85">
    <cfRule type="expression" dxfId="1064" priority="99">
      <formula>$CI$85="☑"</formula>
    </cfRule>
  </conditionalFormatting>
  <conditionalFormatting sqref="CJ86">
    <cfRule type="expression" dxfId="1063" priority="98">
      <formula>$CI$86="☑"</formula>
    </cfRule>
  </conditionalFormatting>
  <conditionalFormatting sqref="CJ87:CJ88">
    <cfRule type="expression" dxfId="1062" priority="97">
      <formula>$CI$87="☑"</formula>
    </cfRule>
  </conditionalFormatting>
  <conditionalFormatting sqref="CJ94">
    <cfRule type="expression" dxfId="1061" priority="104">
      <formula>$CI$94="☑"</formula>
    </cfRule>
  </conditionalFormatting>
  <conditionalFormatting sqref="CJ95">
    <cfRule type="expression" dxfId="1060" priority="103">
      <formula>$CI$95="☑"</formula>
    </cfRule>
  </conditionalFormatting>
  <conditionalFormatting sqref="CJ96">
    <cfRule type="expression" dxfId="1059" priority="102">
      <formula>$CI$96="☑"</formula>
    </cfRule>
  </conditionalFormatting>
  <conditionalFormatting sqref="CJ97:CJ98">
    <cfRule type="expression" dxfId="1058" priority="101">
      <formula>$CI$97="☑"</formula>
    </cfRule>
  </conditionalFormatting>
  <conditionalFormatting sqref="CJ108">
    <cfRule type="expression" dxfId="1057" priority="69">
      <formula>$CI$108="☑"</formula>
    </cfRule>
  </conditionalFormatting>
  <conditionalFormatting sqref="CJ114 CN114">
    <cfRule type="expression" dxfId="1056" priority="87">
      <formula>$CI$114="☑"</formula>
    </cfRule>
  </conditionalFormatting>
  <conditionalFormatting sqref="CJ115">
    <cfRule type="expression" dxfId="1055" priority="86">
      <formula>$CI$115="☑"</formula>
    </cfRule>
  </conditionalFormatting>
  <conditionalFormatting sqref="CJ116">
    <cfRule type="expression" dxfId="1054" priority="85">
      <formula>$CI$116="☑"</formula>
    </cfRule>
  </conditionalFormatting>
  <conditionalFormatting sqref="CJ117">
    <cfRule type="expression" dxfId="1053" priority="84">
      <formula>$CI$117="☑"</formula>
    </cfRule>
  </conditionalFormatting>
  <conditionalFormatting sqref="CJ118:CJ120">
    <cfRule type="expression" dxfId="1052" priority="83">
      <formula>$CI$118="☑"</formula>
    </cfRule>
  </conditionalFormatting>
  <conditionalFormatting sqref="CJ127:CJ132">
    <cfRule type="expression" dxfId="1051" priority="82">
      <formula>CI127="☑"</formula>
    </cfRule>
  </conditionalFormatting>
  <conditionalFormatting sqref="CJ150">
    <cfRule type="expression" dxfId="1050" priority="74">
      <formula>$CI$150="☑"</formula>
    </cfRule>
  </conditionalFormatting>
  <conditionalFormatting sqref="CJ151">
    <cfRule type="expression" dxfId="1049" priority="73">
      <formula>$CI$151="☑"</formula>
    </cfRule>
  </conditionalFormatting>
  <conditionalFormatting sqref="CJ152">
    <cfRule type="expression" dxfId="1048" priority="72">
      <formula>$CI$152="☑"</formula>
    </cfRule>
  </conditionalFormatting>
  <conditionalFormatting sqref="CJ153:CJ154">
    <cfRule type="expression" dxfId="1047" priority="71">
      <formula>$CI153="☑"</formula>
    </cfRule>
  </conditionalFormatting>
  <conditionalFormatting sqref="CJ161">
    <cfRule type="expression" dxfId="1046" priority="77">
      <formula>$CI$161="☑"</formula>
    </cfRule>
  </conditionalFormatting>
  <conditionalFormatting sqref="CJ162">
    <cfRule type="expression" dxfId="1045" priority="76">
      <formula>$CI$162="☑"</formula>
    </cfRule>
  </conditionalFormatting>
  <conditionalFormatting sqref="CJ163">
    <cfRule type="expression" dxfId="1044" priority="75">
      <formula>$CI$163="☑"</formula>
    </cfRule>
  </conditionalFormatting>
  <conditionalFormatting sqref="CJ173">
    <cfRule type="expression" dxfId="1043" priority="79">
      <formula>$CI$173="☑"</formula>
    </cfRule>
  </conditionalFormatting>
  <conditionalFormatting sqref="CJ174">
    <cfRule type="expression" dxfId="1042" priority="78">
      <formula>$CI$174="☑"</formula>
    </cfRule>
  </conditionalFormatting>
  <conditionalFormatting sqref="CJ175">
    <cfRule type="expression" dxfId="1041" priority="63">
      <formula>$CI$175="☑"</formula>
    </cfRule>
  </conditionalFormatting>
  <conditionalFormatting sqref="CJ36:CM36">
    <cfRule type="expression" dxfId="1040" priority="88">
      <formula>$CI$36="☑"</formula>
    </cfRule>
  </conditionalFormatting>
  <conditionalFormatting sqref="CJ84:CM84">
    <cfRule type="expression" dxfId="1039" priority="100">
      <formula>$CI$84="☑"</formula>
    </cfRule>
  </conditionalFormatting>
  <conditionalFormatting sqref="CJ107:CM107">
    <cfRule type="expression" dxfId="1038" priority="70">
      <formula>$CI$107="☑"</formula>
    </cfRule>
  </conditionalFormatting>
  <conditionalFormatting sqref="CJ171:CM171">
    <cfRule type="expression" dxfId="1037" priority="81">
      <formula>$CI$171="☑"</formula>
    </cfRule>
  </conditionalFormatting>
  <conditionalFormatting sqref="CJ172:CM172">
    <cfRule type="expression" dxfId="1036" priority="80">
      <formula>$CI$172="☑"</formula>
    </cfRule>
  </conditionalFormatting>
  <conditionalFormatting sqref="CK70">
    <cfRule type="expression" dxfId="1035" priority="4">
      <formula>#REF!="☑"</formula>
    </cfRule>
  </conditionalFormatting>
  <conditionalFormatting sqref="CK80">
    <cfRule type="expression" dxfId="1034" priority="3">
      <formula>#REF!="☑"</formula>
    </cfRule>
  </conditionalFormatting>
  <conditionalFormatting sqref="CK110:CN110">
    <cfRule type="expression" dxfId="1033" priority="2">
      <formula>#REF!="☑"</formula>
    </cfRule>
  </conditionalFormatting>
  <conditionalFormatting sqref="CN21 CK62 CM62 CL63 CN63 CK89:CN89 CK99:CN99 CK122:CN122 CK134:CN134 CN145 CK156:CN156 CK166:CN166 CN174 CK178:CN178">
    <cfRule type="expression" dxfId="1032" priority="135">
      <formula>#REF!="☑"</formula>
    </cfRule>
  </conditionalFormatting>
  <conditionalFormatting sqref="CQ36">
    <cfRule type="expression" dxfId="1031" priority="67">
      <formula>$CP$36="□"</formula>
    </cfRule>
  </conditionalFormatting>
  <conditionalFormatting sqref="CQ139">
    <cfRule type="expression" dxfId="1030" priority="6">
      <formula>$CP$139="□"</formula>
    </cfRule>
  </conditionalFormatting>
  <conditionalFormatting sqref="CS46">
    <cfRule type="expression" dxfId="1029" priority="66">
      <formula>$CP$46="□"</formula>
    </cfRule>
  </conditionalFormatting>
  <dataValidations count="4">
    <dataValidation type="list" allowBlank="1" showInputMessage="1" showErrorMessage="1" sqref="CI66:CI67 CI161:CI163 CI107:CI108 CI84:CI87 CI114:CI118 CI56:CI60 CI150:CI154 CI74:CI76 CI171:CI175 CI127:CI130 CI94:CI98" xr:uid="{B6A628FC-8D44-4D87-BD3A-5C204A1F61D0}">
      <formula1>"☑,□"</formula1>
    </dataValidation>
    <dataValidation type="list" allowBlank="1" showInputMessage="1" showErrorMessage="1" sqref="CC24" xr:uid="{9F62E787-7AA1-421D-B5EB-CC1003EF6C7A}">
      <formula1>"5,3,0"</formula1>
    </dataValidation>
    <dataValidation type="list" allowBlank="1" showInputMessage="1" showErrorMessage="1" sqref="AV31 AV84:AV87 AV46 AV36 AV66:AV67 AV143 AV94:AV98 AV74:AV76 AV15 AV25 AV27 AV171:AV175 AV161:AV163 AV107:AV108 AV127:AV130 AV114:AV118 AV150:AV153 AV139 AV56:AV60 AV62" xr:uid="{749E705A-3E22-4CCA-827B-D845606C0CE3}">
      <formula1>"☑,□,☒,"</formula1>
    </dataValidation>
    <dataValidation type="list" allowBlank="1" showInputMessage="1" showErrorMessage="1" sqref="W56:X57" xr:uid="{99C69C7D-D83B-4650-A74C-E9F98D6B3D87}">
      <formula1>"✔  ,""  """</formula1>
    </dataValidation>
  </dataValidations>
  <pageMargins left="0.23622047244094491" right="0.23622047244094491" top="0.43307086614173229" bottom="0.43307086614173229" header="0.31496062992125984" footer="0.31496062992125984"/>
  <pageSetup paperSize="8" scale="50" fitToHeight="0" orientation="landscape" r:id="rId1"/>
  <headerFooter>
    <oddHeader>&amp;L機密性2</oddHeader>
  </headerFooter>
  <rowBreaks count="1" manualBreakCount="1">
    <brk id="102" max="93" man="1"/>
  </rowBreaks>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1" stopIfTrue="1" id="{94DB28F5-EA9F-464A-A6B9-2FA62AB4069C}">
            <xm:f>入力シート!$AP$72="☑"</xm:f>
            <x14:dxf>
              <fill>
                <patternFill patternType="gray125"/>
              </fill>
            </x14:dxf>
          </x14:cfRule>
          <xm:sqref>D45:CS54</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D1F95A-B883-4A7A-93F3-72FE9BB919F7}">
  <dimension ref="A1:ACW7"/>
  <sheetViews>
    <sheetView workbookViewId="0">
      <selection activeCell="A6" sqref="A6"/>
    </sheetView>
  </sheetViews>
  <sheetFormatPr defaultRowHeight="18.75"/>
  <cols>
    <col min="5" max="5" width="13.5" bestFit="1" customWidth="1"/>
    <col min="17" max="17" width="9" bestFit="1" customWidth="1"/>
    <col min="22" max="22" width="9.375" bestFit="1" customWidth="1"/>
    <col min="39" max="39" width="9.375" bestFit="1" customWidth="1"/>
    <col min="56" max="56" width="9.375" bestFit="1" customWidth="1"/>
  </cols>
  <sheetData>
    <row r="1" spans="1:777" s="1213" customFormat="1" ht="41.1" customHeight="1">
      <c r="A1" s="1191" t="s">
        <v>815</v>
      </c>
      <c r="B1" s="1191" t="s">
        <v>798</v>
      </c>
      <c r="C1" s="1191" t="s">
        <v>43</v>
      </c>
      <c r="D1" s="1191" t="s">
        <v>37</v>
      </c>
      <c r="E1" s="1191" t="s">
        <v>799</v>
      </c>
      <c r="F1" s="1191" t="s">
        <v>39</v>
      </c>
      <c r="G1" s="1191" t="s">
        <v>41</v>
      </c>
      <c r="H1" s="1191" t="s">
        <v>800</v>
      </c>
      <c r="I1" s="1191" t="s">
        <v>40</v>
      </c>
      <c r="J1" s="1192" t="s">
        <v>801</v>
      </c>
      <c r="K1" s="1191" t="s">
        <v>802</v>
      </c>
      <c r="L1" s="1192" t="s">
        <v>803</v>
      </c>
      <c r="M1" s="1192" t="s">
        <v>804</v>
      </c>
      <c r="N1" s="1192" t="s">
        <v>805</v>
      </c>
      <c r="O1" s="1191" t="s">
        <v>46</v>
      </c>
      <c r="P1" s="1191" t="s">
        <v>806</v>
      </c>
      <c r="Q1" s="1191" t="s">
        <v>807</v>
      </c>
      <c r="R1" s="1191" t="s">
        <v>808</v>
      </c>
      <c r="S1" s="1191" t="s">
        <v>809</v>
      </c>
      <c r="T1" s="1193" t="s">
        <v>810</v>
      </c>
      <c r="U1" s="1193" t="s">
        <v>811</v>
      </c>
      <c r="V1" s="1193" t="s">
        <v>812</v>
      </c>
      <c r="W1" s="1193" t="s">
        <v>813</v>
      </c>
      <c r="X1" s="1193" t="s">
        <v>814</v>
      </c>
      <c r="Y1" s="1193" t="s">
        <v>682</v>
      </c>
      <c r="Z1" s="1193" t="s">
        <v>683</v>
      </c>
      <c r="AA1" s="1193" t="s">
        <v>670</v>
      </c>
      <c r="AB1" s="1193" t="s">
        <v>669</v>
      </c>
      <c r="AC1" s="1193" t="s">
        <v>681</v>
      </c>
      <c r="AD1" s="1192" t="s">
        <v>49</v>
      </c>
      <c r="AE1" s="1192" t="s">
        <v>47</v>
      </c>
      <c r="AF1" s="1192" t="s">
        <v>48</v>
      </c>
      <c r="AG1" s="1192" t="s">
        <v>816</v>
      </c>
      <c r="AH1" s="1192" t="s">
        <v>817</v>
      </c>
      <c r="AI1" s="1191" t="s">
        <v>832</v>
      </c>
      <c r="AJ1" s="1192" t="s">
        <v>819</v>
      </c>
      <c r="AK1" s="1192" t="s">
        <v>830</v>
      </c>
      <c r="AL1" s="1192" t="s">
        <v>831</v>
      </c>
      <c r="AM1" s="1192" t="s">
        <v>827</v>
      </c>
      <c r="AN1" s="1192" t="s">
        <v>828</v>
      </c>
      <c r="AO1" s="1192" t="s">
        <v>829</v>
      </c>
      <c r="AP1" s="1192" t="s">
        <v>833</v>
      </c>
      <c r="AQ1" s="1193" t="s">
        <v>820</v>
      </c>
      <c r="AR1" s="1193" t="s">
        <v>821</v>
      </c>
      <c r="AS1" s="1193" t="s">
        <v>822</v>
      </c>
      <c r="AT1" s="1193" t="s">
        <v>823</v>
      </c>
      <c r="AU1" s="1193" t="s">
        <v>824</v>
      </c>
      <c r="AV1" s="1193" t="s">
        <v>825</v>
      </c>
      <c r="AW1" s="1192" t="s">
        <v>826</v>
      </c>
      <c r="AY1" s="1211" t="s">
        <v>58</v>
      </c>
      <c r="AZ1" s="1212" t="s">
        <v>837</v>
      </c>
      <c r="BA1" s="1212" t="s">
        <v>838</v>
      </c>
      <c r="BB1" s="1211" t="s">
        <v>839</v>
      </c>
      <c r="BC1" s="1211" t="s">
        <v>84</v>
      </c>
      <c r="BD1" s="1211" t="s">
        <v>840</v>
      </c>
      <c r="BE1" s="1211" t="s">
        <v>842</v>
      </c>
      <c r="BF1" s="1211" t="s">
        <v>58</v>
      </c>
      <c r="BG1" s="1211" t="s">
        <v>326</v>
      </c>
      <c r="BH1" s="1211" t="s">
        <v>327</v>
      </c>
      <c r="BI1" s="1211" t="s">
        <v>331</v>
      </c>
      <c r="BJ1" s="1211" t="s">
        <v>844</v>
      </c>
      <c r="BK1" s="1211" t="s">
        <v>845</v>
      </c>
      <c r="BL1" s="1211" t="s">
        <v>846</v>
      </c>
      <c r="BM1" s="1211" t="s">
        <v>847</v>
      </c>
      <c r="BN1" s="1211" t="s">
        <v>848</v>
      </c>
      <c r="BO1" s="1211" t="s">
        <v>849</v>
      </c>
      <c r="BP1" s="1211" t="s">
        <v>850</v>
      </c>
      <c r="BQ1" s="1211" t="s">
        <v>840</v>
      </c>
      <c r="BR1" s="1211" t="s">
        <v>842</v>
      </c>
      <c r="BS1" s="1211" t="s">
        <v>857</v>
      </c>
      <c r="BT1" s="1211" t="s">
        <v>835</v>
      </c>
      <c r="BU1" s="1211" t="s">
        <v>836</v>
      </c>
      <c r="BV1" s="1211" t="s">
        <v>853</v>
      </c>
      <c r="BW1" s="1211" t="s">
        <v>854</v>
      </c>
      <c r="BX1" s="1211" t="s">
        <v>855</v>
      </c>
      <c r="BY1" s="1211" t="s">
        <v>851</v>
      </c>
      <c r="BZ1" s="1211" t="s">
        <v>841</v>
      </c>
      <c r="CA1" s="1211" t="s">
        <v>857</v>
      </c>
      <c r="CB1" s="1211" t="s">
        <v>58</v>
      </c>
      <c r="CC1" s="1212" t="s">
        <v>837</v>
      </c>
      <c r="CD1" s="1212" t="s">
        <v>838</v>
      </c>
      <c r="CE1" s="1211" t="s">
        <v>84</v>
      </c>
      <c r="CF1" s="1211" t="s">
        <v>858</v>
      </c>
      <c r="CG1" s="1211" t="s">
        <v>840</v>
      </c>
      <c r="CH1" s="1211" t="s">
        <v>842</v>
      </c>
      <c r="CI1" s="1211" t="s">
        <v>879</v>
      </c>
      <c r="CJ1" s="1211" t="s">
        <v>860</v>
      </c>
      <c r="CK1" s="1211" t="s">
        <v>861</v>
      </c>
      <c r="CL1" s="1211" t="s">
        <v>862</v>
      </c>
      <c r="CM1" s="1211" t="s">
        <v>863</v>
      </c>
      <c r="CN1" s="1211" t="s">
        <v>864</v>
      </c>
      <c r="CO1" s="1211" t="s">
        <v>865</v>
      </c>
      <c r="CP1" s="1211" t="s">
        <v>866</v>
      </c>
      <c r="CQ1" s="1211" t="s">
        <v>390</v>
      </c>
      <c r="CR1" s="1211" t="s">
        <v>863</v>
      </c>
      <c r="CS1" s="1211" t="s">
        <v>867</v>
      </c>
      <c r="CT1" s="1211" t="s">
        <v>32</v>
      </c>
      <c r="CU1" s="1211" t="s">
        <v>868</v>
      </c>
      <c r="CV1" s="1211" t="s">
        <v>869</v>
      </c>
      <c r="CW1" s="1211" t="s">
        <v>870</v>
      </c>
      <c r="CX1" s="1211" t="s">
        <v>871</v>
      </c>
      <c r="CY1" s="1211" t="s">
        <v>872</v>
      </c>
      <c r="CZ1" s="1211" t="s">
        <v>863</v>
      </c>
      <c r="DA1" s="1211" t="s">
        <v>873</v>
      </c>
      <c r="DB1" s="1211" t="s">
        <v>874</v>
      </c>
      <c r="DC1" s="1211" t="s">
        <v>875</v>
      </c>
      <c r="DD1" s="1211" t="s">
        <v>876</v>
      </c>
      <c r="DE1" s="1211" t="s">
        <v>374</v>
      </c>
      <c r="DF1" s="1211" t="s">
        <v>863</v>
      </c>
      <c r="DG1" s="1214" t="s">
        <v>877</v>
      </c>
      <c r="DH1" s="1211" t="s">
        <v>878</v>
      </c>
      <c r="DI1" s="1211" t="s">
        <v>840</v>
      </c>
      <c r="DJ1" s="1211" t="s">
        <v>842</v>
      </c>
      <c r="DK1" s="1211" t="s">
        <v>881</v>
      </c>
      <c r="DL1" s="1211" t="s">
        <v>882</v>
      </c>
      <c r="DM1" s="1211" t="s">
        <v>883</v>
      </c>
      <c r="DN1" s="1211" t="s">
        <v>884</v>
      </c>
      <c r="DO1" s="1211" t="s">
        <v>885</v>
      </c>
      <c r="DP1" s="1211" t="s">
        <v>886</v>
      </c>
      <c r="DQ1" s="1211" t="s">
        <v>872</v>
      </c>
      <c r="DR1" s="1211" t="s">
        <v>863</v>
      </c>
      <c r="DS1" s="1211" t="s">
        <v>840</v>
      </c>
      <c r="DT1" s="1211" t="s">
        <v>842</v>
      </c>
      <c r="DU1" s="1211" t="s">
        <v>887</v>
      </c>
      <c r="DV1" s="1211" t="s">
        <v>888</v>
      </c>
      <c r="DW1" s="1211" t="s">
        <v>553</v>
      </c>
      <c r="DX1" s="1211" t="s">
        <v>889</v>
      </c>
      <c r="DY1" s="1211" t="s">
        <v>890</v>
      </c>
      <c r="DZ1" s="1211" t="s">
        <v>891</v>
      </c>
      <c r="EA1" s="1211" t="s">
        <v>840</v>
      </c>
      <c r="EB1" s="1211" t="s">
        <v>842</v>
      </c>
      <c r="EC1" s="1211" t="s">
        <v>894</v>
      </c>
      <c r="ED1" s="1211" t="s">
        <v>895</v>
      </c>
      <c r="EE1" s="1211" t="s">
        <v>896</v>
      </c>
      <c r="EF1" s="1211" t="s">
        <v>868</v>
      </c>
      <c r="EG1" s="1211" t="s">
        <v>898</v>
      </c>
      <c r="EH1" s="1211" t="s">
        <v>897</v>
      </c>
      <c r="EI1" s="1211" t="s">
        <v>899</v>
      </c>
      <c r="EJ1" s="1211" t="s">
        <v>870</v>
      </c>
      <c r="EK1" s="1211" t="s">
        <v>871</v>
      </c>
      <c r="EL1" s="1211" t="s">
        <v>900</v>
      </c>
      <c r="EM1" s="1211" t="s">
        <v>863</v>
      </c>
      <c r="EN1" s="1211" t="s">
        <v>901</v>
      </c>
      <c r="EO1" s="1211" t="s">
        <v>902</v>
      </c>
      <c r="EP1" s="1211" t="s">
        <v>870</v>
      </c>
      <c r="EQ1" s="1211" t="s">
        <v>903</v>
      </c>
      <c r="ER1" s="1211" t="s">
        <v>436</v>
      </c>
      <c r="ES1" s="1211" t="s">
        <v>863</v>
      </c>
      <c r="ET1" s="1211" t="s">
        <v>840</v>
      </c>
      <c r="EU1" s="1211" t="s">
        <v>842</v>
      </c>
      <c r="EV1" s="1211" t="s">
        <v>904</v>
      </c>
      <c r="EW1" s="1211" t="s">
        <v>906</v>
      </c>
      <c r="EX1" s="1211" t="s">
        <v>907</v>
      </c>
      <c r="EY1" s="1211" t="s">
        <v>908</v>
      </c>
      <c r="EZ1" s="1211" t="s">
        <v>870</v>
      </c>
      <c r="FA1" s="1211" t="s">
        <v>909</v>
      </c>
      <c r="FB1" s="1211" t="s">
        <v>910</v>
      </c>
      <c r="FC1" s="1211" t="s">
        <v>29</v>
      </c>
      <c r="FD1" s="1211" t="s">
        <v>863</v>
      </c>
      <c r="FE1" s="1211" t="s">
        <v>911</v>
      </c>
      <c r="FF1" s="1214" t="s">
        <v>912</v>
      </c>
      <c r="FG1" s="1211" t="s">
        <v>913</v>
      </c>
      <c r="FH1" s="1211" t="s">
        <v>870</v>
      </c>
      <c r="FI1" s="1211" t="s">
        <v>909</v>
      </c>
      <c r="FJ1" s="1211" t="s">
        <v>910</v>
      </c>
      <c r="FK1" s="1211" t="s">
        <v>29</v>
      </c>
      <c r="FL1" s="1211" t="s">
        <v>863</v>
      </c>
      <c r="FM1" s="1211" t="s">
        <v>840</v>
      </c>
      <c r="FN1" s="1211" t="s">
        <v>842</v>
      </c>
      <c r="FO1" s="1211" t="s">
        <v>914</v>
      </c>
      <c r="FP1" s="1211" t="s">
        <v>916</v>
      </c>
      <c r="FQ1" s="1211" t="s">
        <v>883</v>
      </c>
      <c r="FR1" s="1211" t="s">
        <v>917</v>
      </c>
      <c r="FS1" s="1211" t="s">
        <v>870</v>
      </c>
      <c r="FT1" s="1211" t="s">
        <v>909</v>
      </c>
      <c r="FU1" s="1211" t="s">
        <v>910</v>
      </c>
      <c r="FV1" s="1211" t="s">
        <v>29</v>
      </c>
      <c r="FW1" s="1211" t="s">
        <v>863</v>
      </c>
      <c r="FX1" s="1211" t="s">
        <v>840</v>
      </c>
      <c r="FY1" s="1211" t="s">
        <v>842</v>
      </c>
      <c r="FZ1" s="1211" t="s">
        <v>918</v>
      </c>
      <c r="GA1" s="1211" t="s">
        <v>921</v>
      </c>
      <c r="GB1" s="1211" t="s">
        <v>920</v>
      </c>
      <c r="GC1" s="1211" t="s">
        <v>349</v>
      </c>
      <c r="GD1" s="1211" t="s">
        <v>922</v>
      </c>
      <c r="GE1" s="1211" t="s">
        <v>863</v>
      </c>
      <c r="GF1" s="1211" t="s">
        <v>923</v>
      </c>
      <c r="GG1" s="1211" t="s">
        <v>924</v>
      </c>
      <c r="GH1" s="1211" t="s">
        <v>925</v>
      </c>
      <c r="GI1" s="1211" t="s">
        <v>926</v>
      </c>
      <c r="GJ1" s="1211" t="s">
        <v>863</v>
      </c>
      <c r="GK1" s="1211" t="s">
        <v>927</v>
      </c>
      <c r="GL1" s="1211" t="s">
        <v>920</v>
      </c>
      <c r="GM1" s="1211" t="s">
        <v>349</v>
      </c>
      <c r="GN1" s="1211" t="s">
        <v>922</v>
      </c>
      <c r="GO1" s="1211" t="s">
        <v>863</v>
      </c>
      <c r="GP1" s="1211" t="s">
        <v>928</v>
      </c>
      <c r="GQ1" s="1211" t="s">
        <v>402</v>
      </c>
      <c r="GR1" s="1211" t="s">
        <v>403</v>
      </c>
      <c r="GS1" s="1211" t="s">
        <v>929</v>
      </c>
      <c r="GT1" s="1211" t="s">
        <v>930</v>
      </c>
      <c r="GU1" s="1211" t="s">
        <v>931</v>
      </c>
      <c r="GV1" s="1211" t="s">
        <v>406</v>
      </c>
      <c r="GW1" s="1211" t="s">
        <v>469</v>
      </c>
      <c r="GX1" s="1211" t="s">
        <v>932</v>
      </c>
      <c r="GY1" s="1211" t="s">
        <v>840</v>
      </c>
      <c r="GZ1" s="1211" t="s">
        <v>842</v>
      </c>
      <c r="HA1" s="1211" t="s">
        <v>934</v>
      </c>
      <c r="HB1" s="1211" t="s">
        <v>935</v>
      </c>
      <c r="HC1" s="1211" t="s">
        <v>349</v>
      </c>
      <c r="HD1" s="1211" t="s">
        <v>31</v>
      </c>
      <c r="HE1" s="1211" t="s">
        <v>863</v>
      </c>
      <c r="HF1" s="1211" t="s">
        <v>936</v>
      </c>
      <c r="HG1" s="1211" t="s">
        <v>870</v>
      </c>
      <c r="HH1" s="1211" t="s">
        <v>937</v>
      </c>
      <c r="HI1" s="1211" t="s">
        <v>900</v>
      </c>
      <c r="HJ1" s="1211" t="s">
        <v>863</v>
      </c>
      <c r="HK1" s="1211" t="s">
        <v>938</v>
      </c>
      <c r="HL1" s="1211" t="s">
        <v>939</v>
      </c>
      <c r="HM1" s="1211" t="s">
        <v>940</v>
      </c>
      <c r="HN1" s="1211" t="s">
        <v>900</v>
      </c>
      <c r="HO1" s="1211" t="s">
        <v>863</v>
      </c>
      <c r="HP1" s="1211" t="s">
        <v>941</v>
      </c>
      <c r="HQ1" s="1211" t="s">
        <v>943</v>
      </c>
      <c r="HR1" s="1211" t="s">
        <v>944</v>
      </c>
      <c r="HS1" s="1211" t="s">
        <v>945</v>
      </c>
      <c r="HT1" s="1211" t="s">
        <v>840</v>
      </c>
      <c r="HU1" s="1211" t="s">
        <v>842</v>
      </c>
      <c r="HV1" s="1211" t="s">
        <v>58</v>
      </c>
      <c r="HW1" s="1211" t="s">
        <v>947</v>
      </c>
      <c r="HX1" s="1211" t="s">
        <v>948</v>
      </c>
      <c r="HY1" s="1211" t="s">
        <v>949</v>
      </c>
      <c r="HZ1" s="1211" t="s">
        <v>950</v>
      </c>
      <c r="IA1" s="1211" t="s">
        <v>840</v>
      </c>
      <c r="IB1" s="1211" t="s">
        <v>842</v>
      </c>
      <c r="IC1" s="1211" t="s">
        <v>951</v>
      </c>
      <c r="ID1" s="1211" t="s">
        <v>953</v>
      </c>
      <c r="IE1" s="1211" t="s">
        <v>954</v>
      </c>
      <c r="IF1" s="1211" t="s">
        <v>956</v>
      </c>
      <c r="IG1" s="1211" t="s">
        <v>955</v>
      </c>
      <c r="IH1" s="1211" t="s">
        <v>957</v>
      </c>
      <c r="II1" s="1211" t="s">
        <v>954</v>
      </c>
      <c r="IJ1" s="1211" t="s">
        <v>956</v>
      </c>
      <c r="IK1" s="1211" t="s">
        <v>955</v>
      </c>
      <c r="IL1" s="1211" t="s">
        <v>958</v>
      </c>
      <c r="IM1" s="1211" t="s">
        <v>959</v>
      </c>
      <c r="IN1" s="1211" t="s">
        <v>960</v>
      </c>
      <c r="IO1" s="1211" t="s">
        <v>961</v>
      </c>
      <c r="IP1" s="1211" t="s">
        <v>840</v>
      </c>
      <c r="IQ1" s="1211" t="s">
        <v>842</v>
      </c>
      <c r="IR1" s="1211" t="s">
        <v>962</v>
      </c>
      <c r="IS1" s="1211" t="s">
        <v>964</v>
      </c>
      <c r="IT1" s="1211" t="s">
        <v>966</v>
      </c>
      <c r="IU1" s="1211" t="s">
        <v>965</v>
      </c>
      <c r="IV1" s="1211" t="s">
        <v>967</v>
      </c>
      <c r="IW1" s="1211" t="s">
        <v>968</v>
      </c>
      <c r="IX1" s="1211" t="s">
        <v>969</v>
      </c>
      <c r="IY1" s="1211" t="s">
        <v>456</v>
      </c>
      <c r="IZ1" s="1211" t="s">
        <v>970</v>
      </c>
      <c r="JA1" s="1211" t="s">
        <v>971</v>
      </c>
      <c r="JB1" s="1211" t="s">
        <v>840</v>
      </c>
      <c r="JC1" s="1211" t="s">
        <v>842</v>
      </c>
      <c r="JD1" s="1211" t="s">
        <v>972</v>
      </c>
      <c r="JE1" s="1211" t="s">
        <v>916</v>
      </c>
      <c r="JF1" s="1211" t="s">
        <v>978</v>
      </c>
      <c r="JG1" s="1211" t="s">
        <v>974</v>
      </c>
      <c r="JH1" s="1211" t="s">
        <v>975</v>
      </c>
      <c r="JI1" s="1211" t="s">
        <v>976</v>
      </c>
      <c r="JJ1" s="1211" t="s">
        <v>977</v>
      </c>
      <c r="JK1" s="1211" t="s">
        <v>979</v>
      </c>
      <c r="JL1" s="1211" t="s">
        <v>870</v>
      </c>
      <c r="JM1" s="1211" t="s">
        <v>909</v>
      </c>
      <c r="JN1" s="1211" t="s">
        <v>980</v>
      </c>
      <c r="JO1" s="1211" t="s">
        <v>863</v>
      </c>
      <c r="JP1" s="1211" t="s">
        <v>840</v>
      </c>
      <c r="JQ1" s="1211" t="s">
        <v>842</v>
      </c>
      <c r="JR1" s="1211" t="s">
        <v>981</v>
      </c>
      <c r="JT1" s="1215" t="s">
        <v>58</v>
      </c>
      <c r="JU1" s="1216" t="s">
        <v>837</v>
      </c>
      <c r="JV1" s="1216" t="s">
        <v>838</v>
      </c>
      <c r="JW1" s="1215" t="s">
        <v>839</v>
      </c>
      <c r="JX1" s="1215" t="s">
        <v>84</v>
      </c>
      <c r="JY1" s="1215" t="s">
        <v>840</v>
      </c>
      <c r="JZ1" s="1215" t="s">
        <v>842</v>
      </c>
      <c r="KA1" s="1215" t="s">
        <v>982</v>
      </c>
      <c r="KB1" s="1215" t="s">
        <v>58</v>
      </c>
      <c r="KC1" s="1215" t="s">
        <v>326</v>
      </c>
      <c r="KD1" s="1215" t="s">
        <v>327</v>
      </c>
      <c r="KE1" s="1215" t="s">
        <v>331</v>
      </c>
      <c r="KF1" s="1215" t="s">
        <v>844</v>
      </c>
      <c r="KG1" s="1215" t="s">
        <v>845</v>
      </c>
      <c r="KH1" s="1215" t="s">
        <v>846</v>
      </c>
      <c r="KI1" s="1215" t="s">
        <v>847</v>
      </c>
      <c r="KJ1" s="1215" t="s">
        <v>848</v>
      </c>
      <c r="KK1" s="1215" t="s">
        <v>849</v>
      </c>
      <c r="KL1" s="1215" t="s">
        <v>850</v>
      </c>
      <c r="KM1" s="1215" t="s">
        <v>840</v>
      </c>
      <c r="KN1" s="1215" t="s">
        <v>842</v>
      </c>
      <c r="KO1" s="1215" t="s">
        <v>857</v>
      </c>
      <c r="KP1" s="1215" t="s">
        <v>835</v>
      </c>
      <c r="KQ1" s="1215" t="s">
        <v>836</v>
      </c>
      <c r="KR1" s="1215" t="s">
        <v>853</v>
      </c>
      <c r="KS1" s="1215" t="s">
        <v>854</v>
      </c>
      <c r="KT1" s="1215" t="s">
        <v>855</v>
      </c>
      <c r="KU1" s="1215" t="s">
        <v>851</v>
      </c>
      <c r="KV1" s="1215" t="s">
        <v>841</v>
      </c>
      <c r="KW1" s="1215" t="s">
        <v>857</v>
      </c>
      <c r="KX1" s="1215" t="s">
        <v>58</v>
      </c>
      <c r="KY1" s="1216" t="s">
        <v>837</v>
      </c>
      <c r="KZ1" s="1216" t="s">
        <v>838</v>
      </c>
      <c r="LA1" s="1215" t="s">
        <v>84</v>
      </c>
      <c r="LB1" s="1215" t="s">
        <v>858</v>
      </c>
      <c r="LC1" s="1215" t="s">
        <v>840</v>
      </c>
      <c r="LD1" s="1215" t="s">
        <v>842</v>
      </c>
      <c r="LE1" s="1215" t="s">
        <v>982</v>
      </c>
      <c r="LF1" s="1215" t="s">
        <v>879</v>
      </c>
      <c r="LG1" s="1215" t="s">
        <v>860</v>
      </c>
      <c r="LH1" s="1215" t="s">
        <v>861</v>
      </c>
      <c r="LI1" s="1215" t="s">
        <v>862</v>
      </c>
      <c r="LJ1" s="1215" t="s">
        <v>863</v>
      </c>
      <c r="LK1" s="1215" t="s">
        <v>864</v>
      </c>
      <c r="LL1" s="1215" t="s">
        <v>865</v>
      </c>
      <c r="LM1" s="1215" t="s">
        <v>866</v>
      </c>
      <c r="LN1" s="1215" t="s">
        <v>390</v>
      </c>
      <c r="LO1" s="1215" t="s">
        <v>863</v>
      </c>
      <c r="LP1" s="1215" t="s">
        <v>867</v>
      </c>
      <c r="LQ1" s="1215" t="s">
        <v>32</v>
      </c>
      <c r="LR1" s="1215" t="s">
        <v>868</v>
      </c>
      <c r="LS1" s="1215" t="s">
        <v>869</v>
      </c>
      <c r="LT1" s="1215" t="s">
        <v>870</v>
      </c>
      <c r="LU1" s="1215" t="s">
        <v>871</v>
      </c>
      <c r="LV1" s="1215" t="s">
        <v>872</v>
      </c>
      <c r="LW1" s="1215" t="s">
        <v>863</v>
      </c>
      <c r="LX1" s="1215" t="s">
        <v>873</v>
      </c>
      <c r="LY1" s="1215" t="s">
        <v>874</v>
      </c>
      <c r="LZ1" s="1215" t="s">
        <v>875</v>
      </c>
      <c r="MA1" s="1215" t="s">
        <v>876</v>
      </c>
      <c r="MB1" s="1215" t="s">
        <v>374</v>
      </c>
      <c r="MC1" s="1215" t="s">
        <v>863</v>
      </c>
      <c r="MD1" s="1217" t="s">
        <v>877</v>
      </c>
      <c r="ME1" s="1215" t="s">
        <v>878</v>
      </c>
      <c r="MF1" s="1215" t="s">
        <v>840</v>
      </c>
      <c r="MG1" s="1215" t="s">
        <v>842</v>
      </c>
      <c r="MH1" s="1215" t="s">
        <v>982</v>
      </c>
      <c r="MI1" s="1215" t="s">
        <v>881</v>
      </c>
      <c r="MJ1" s="1215" t="s">
        <v>882</v>
      </c>
      <c r="MK1" s="1215" t="s">
        <v>883</v>
      </c>
      <c r="ML1" s="1215" t="s">
        <v>884</v>
      </c>
      <c r="MM1" s="1215" t="s">
        <v>885</v>
      </c>
      <c r="MN1" s="1215" t="s">
        <v>886</v>
      </c>
      <c r="MO1" s="1215" t="s">
        <v>872</v>
      </c>
      <c r="MP1" s="1215" t="s">
        <v>863</v>
      </c>
      <c r="MQ1" s="1215" t="s">
        <v>840</v>
      </c>
      <c r="MR1" s="1215" t="s">
        <v>842</v>
      </c>
      <c r="MS1" s="1215" t="s">
        <v>982</v>
      </c>
      <c r="MT1" s="1215" t="s">
        <v>887</v>
      </c>
      <c r="MU1" s="1215" t="s">
        <v>888</v>
      </c>
      <c r="MV1" s="1215" t="s">
        <v>553</v>
      </c>
      <c r="MW1" s="1215" t="s">
        <v>889</v>
      </c>
      <c r="MX1" s="1215" t="s">
        <v>890</v>
      </c>
      <c r="MY1" s="1215" t="s">
        <v>891</v>
      </c>
      <c r="MZ1" s="1215" t="s">
        <v>840</v>
      </c>
      <c r="NA1" s="1215" t="s">
        <v>842</v>
      </c>
      <c r="NB1" s="1215" t="s">
        <v>982</v>
      </c>
      <c r="NC1" s="1215" t="s">
        <v>894</v>
      </c>
      <c r="ND1" s="1215" t="s">
        <v>895</v>
      </c>
      <c r="NE1" s="1215" t="s">
        <v>896</v>
      </c>
      <c r="NF1" s="1215" t="s">
        <v>868</v>
      </c>
      <c r="NG1" s="1215" t="s">
        <v>898</v>
      </c>
      <c r="NH1" s="1215" t="s">
        <v>897</v>
      </c>
      <c r="NI1" s="1215" t="s">
        <v>899</v>
      </c>
      <c r="NJ1" s="1215" t="s">
        <v>870</v>
      </c>
      <c r="NK1" s="1215" t="s">
        <v>871</v>
      </c>
      <c r="NL1" s="1215" t="s">
        <v>900</v>
      </c>
      <c r="NM1" s="1215" t="s">
        <v>863</v>
      </c>
      <c r="NN1" s="1215" t="s">
        <v>901</v>
      </c>
      <c r="NO1" s="1215" t="s">
        <v>902</v>
      </c>
      <c r="NP1" s="1215" t="s">
        <v>870</v>
      </c>
      <c r="NQ1" s="1215" t="s">
        <v>903</v>
      </c>
      <c r="NR1" s="1215" t="s">
        <v>436</v>
      </c>
      <c r="NS1" s="1215" t="s">
        <v>863</v>
      </c>
      <c r="NT1" s="1215" t="s">
        <v>840</v>
      </c>
      <c r="NU1" s="1215" t="s">
        <v>842</v>
      </c>
      <c r="NV1" s="1215" t="s">
        <v>982</v>
      </c>
      <c r="NW1" s="1215" t="s">
        <v>904</v>
      </c>
      <c r="NX1" s="1215" t="s">
        <v>906</v>
      </c>
      <c r="NY1" s="1215" t="s">
        <v>907</v>
      </c>
      <c r="NZ1" s="1215" t="s">
        <v>908</v>
      </c>
      <c r="OA1" s="1215" t="s">
        <v>870</v>
      </c>
      <c r="OB1" s="1215" t="s">
        <v>909</v>
      </c>
      <c r="OC1" s="1215" t="s">
        <v>910</v>
      </c>
      <c r="OD1" s="1215" t="s">
        <v>29</v>
      </c>
      <c r="OE1" s="1215" t="s">
        <v>863</v>
      </c>
      <c r="OF1" s="1215" t="s">
        <v>911</v>
      </c>
      <c r="OG1" s="1217" t="s">
        <v>912</v>
      </c>
      <c r="OH1" s="1215" t="s">
        <v>913</v>
      </c>
      <c r="OI1" s="1215" t="s">
        <v>870</v>
      </c>
      <c r="OJ1" s="1215" t="s">
        <v>909</v>
      </c>
      <c r="OK1" s="1215" t="s">
        <v>910</v>
      </c>
      <c r="OL1" s="1215" t="s">
        <v>29</v>
      </c>
      <c r="OM1" s="1215" t="s">
        <v>863</v>
      </c>
      <c r="ON1" s="1215" t="s">
        <v>840</v>
      </c>
      <c r="OO1" s="1215" t="s">
        <v>842</v>
      </c>
      <c r="OP1" s="1215" t="s">
        <v>982</v>
      </c>
      <c r="OQ1" s="1215" t="s">
        <v>914</v>
      </c>
      <c r="OR1" s="1215" t="s">
        <v>916</v>
      </c>
      <c r="OS1" s="1215" t="s">
        <v>883</v>
      </c>
      <c r="OT1" s="1215" t="s">
        <v>917</v>
      </c>
      <c r="OU1" s="1215" t="s">
        <v>870</v>
      </c>
      <c r="OV1" s="1215" t="s">
        <v>909</v>
      </c>
      <c r="OW1" s="1215" t="s">
        <v>910</v>
      </c>
      <c r="OX1" s="1215" t="s">
        <v>29</v>
      </c>
      <c r="OY1" s="1215" t="s">
        <v>863</v>
      </c>
      <c r="OZ1" s="1215" t="s">
        <v>840</v>
      </c>
      <c r="PA1" s="1215" t="s">
        <v>842</v>
      </c>
      <c r="PB1" s="1215" t="s">
        <v>982</v>
      </c>
      <c r="PC1" s="1215" t="s">
        <v>918</v>
      </c>
      <c r="PD1" s="1215" t="s">
        <v>921</v>
      </c>
      <c r="PE1" s="1215" t="s">
        <v>920</v>
      </c>
      <c r="PF1" s="1215" t="s">
        <v>349</v>
      </c>
      <c r="PG1" s="1215" t="s">
        <v>922</v>
      </c>
      <c r="PH1" s="1215" t="s">
        <v>863</v>
      </c>
      <c r="PI1" s="1215" t="s">
        <v>923</v>
      </c>
      <c r="PJ1" s="1215" t="s">
        <v>924</v>
      </c>
      <c r="PK1" s="1215" t="s">
        <v>925</v>
      </c>
      <c r="PL1" s="1215" t="s">
        <v>926</v>
      </c>
      <c r="PM1" s="1215" t="s">
        <v>863</v>
      </c>
      <c r="PN1" s="1215" t="s">
        <v>927</v>
      </c>
      <c r="PO1" s="1215" t="s">
        <v>920</v>
      </c>
      <c r="PP1" s="1215" t="s">
        <v>349</v>
      </c>
      <c r="PQ1" s="1215" t="s">
        <v>922</v>
      </c>
      <c r="PR1" s="1215" t="s">
        <v>863</v>
      </c>
      <c r="PS1" s="1215" t="s">
        <v>928</v>
      </c>
      <c r="PT1" s="1215" t="s">
        <v>402</v>
      </c>
      <c r="PU1" s="1215" t="s">
        <v>403</v>
      </c>
      <c r="PV1" s="1215" t="s">
        <v>929</v>
      </c>
      <c r="PW1" s="1215" t="s">
        <v>930</v>
      </c>
      <c r="PX1" s="1215" t="s">
        <v>931</v>
      </c>
      <c r="PY1" s="1215" t="s">
        <v>406</v>
      </c>
      <c r="PZ1" s="1215" t="s">
        <v>469</v>
      </c>
      <c r="QA1" s="1215" t="s">
        <v>932</v>
      </c>
      <c r="QB1" s="1215" t="s">
        <v>840</v>
      </c>
      <c r="QC1" s="1215" t="s">
        <v>842</v>
      </c>
      <c r="QD1" s="1215" t="s">
        <v>982</v>
      </c>
      <c r="QE1" s="1215" t="s">
        <v>934</v>
      </c>
      <c r="QF1" s="1215" t="s">
        <v>935</v>
      </c>
      <c r="QG1" s="1215" t="s">
        <v>349</v>
      </c>
      <c r="QH1" s="1215" t="s">
        <v>31</v>
      </c>
      <c r="QI1" s="1215" t="s">
        <v>863</v>
      </c>
      <c r="QJ1" s="1215" t="s">
        <v>936</v>
      </c>
      <c r="QK1" s="1215" t="s">
        <v>870</v>
      </c>
      <c r="QL1" s="1215" t="s">
        <v>937</v>
      </c>
      <c r="QM1" s="1215" t="s">
        <v>900</v>
      </c>
      <c r="QN1" s="1215" t="s">
        <v>863</v>
      </c>
      <c r="QO1" s="1215" t="s">
        <v>938</v>
      </c>
      <c r="QP1" s="1215" t="s">
        <v>939</v>
      </c>
      <c r="QQ1" s="1215" t="s">
        <v>940</v>
      </c>
      <c r="QR1" s="1215" t="s">
        <v>900</v>
      </c>
      <c r="QS1" s="1215" t="s">
        <v>863</v>
      </c>
      <c r="QT1" s="1215" t="s">
        <v>941</v>
      </c>
      <c r="QU1" s="1215" t="s">
        <v>943</v>
      </c>
      <c r="QV1" s="1215" t="s">
        <v>944</v>
      </c>
      <c r="QW1" s="1215" t="s">
        <v>945</v>
      </c>
      <c r="QX1" s="1215" t="s">
        <v>840</v>
      </c>
      <c r="QY1" s="1215" t="s">
        <v>842</v>
      </c>
      <c r="QZ1" s="1215" t="s">
        <v>982</v>
      </c>
      <c r="RA1" s="1215" t="s">
        <v>58</v>
      </c>
      <c r="RB1" s="1215" t="s">
        <v>947</v>
      </c>
      <c r="RC1" s="1215" t="s">
        <v>948</v>
      </c>
      <c r="RD1" s="1215" t="s">
        <v>949</v>
      </c>
      <c r="RE1" s="1215" t="s">
        <v>950</v>
      </c>
      <c r="RF1" s="1215" t="s">
        <v>840</v>
      </c>
      <c r="RG1" s="1215" t="s">
        <v>842</v>
      </c>
      <c r="RH1" s="1215" t="s">
        <v>982</v>
      </c>
      <c r="RI1" s="1215" t="s">
        <v>951</v>
      </c>
      <c r="RJ1" s="1215" t="s">
        <v>953</v>
      </c>
      <c r="RK1" s="1215" t="s">
        <v>954</v>
      </c>
      <c r="RL1" s="1215" t="s">
        <v>956</v>
      </c>
      <c r="RM1" s="1215" t="s">
        <v>955</v>
      </c>
      <c r="RN1" s="1215" t="s">
        <v>957</v>
      </c>
      <c r="RO1" s="1215" t="s">
        <v>954</v>
      </c>
      <c r="RP1" s="1215" t="s">
        <v>956</v>
      </c>
      <c r="RQ1" s="1215" t="s">
        <v>955</v>
      </c>
      <c r="RR1" s="1215" t="s">
        <v>958</v>
      </c>
      <c r="RS1" s="1215" t="s">
        <v>959</v>
      </c>
      <c r="RT1" s="1215" t="s">
        <v>960</v>
      </c>
      <c r="RU1" s="1215" t="s">
        <v>961</v>
      </c>
      <c r="RV1" s="1215" t="s">
        <v>840</v>
      </c>
      <c r="RW1" s="1215" t="s">
        <v>842</v>
      </c>
      <c r="RX1" s="1215" t="s">
        <v>982</v>
      </c>
      <c r="RY1" s="1215" t="s">
        <v>962</v>
      </c>
      <c r="RZ1" s="1215" t="s">
        <v>964</v>
      </c>
      <c r="SA1" s="1215" t="s">
        <v>966</v>
      </c>
      <c r="SB1" s="1215" t="s">
        <v>965</v>
      </c>
      <c r="SC1" s="1215" t="s">
        <v>967</v>
      </c>
      <c r="SD1" s="1215" t="s">
        <v>968</v>
      </c>
      <c r="SE1" s="1215" t="s">
        <v>969</v>
      </c>
      <c r="SF1" s="1215" t="s">
        <v>456</v>
      </c>
      <c r="SG1" s="1215" t="s">
        <v>970</v>
      </c>
      <c r="SH1" s="1215" t="s">
        <v>971</v>
      </c>
      <c r="SI1" s="1215" t="s">
        <v>840</v>
      </c>
      <c r="SJ1" s="1215" t="s">
        <v>842</v>
      </c>
      <c r="SK1" s="1215" t="s">
        <v>982</v>
      </c>
      <c r="SL1" s="1215" t="s">
        <v>972</v>
      </c>
      <c r="SM1" s="1215" t="s">
        <v>916</v>
      </c>
      <c r="SN1" s="1215" t="s">
        <v>978</v>
      </c>
      <c r="SO1" s="1215" t="s">
        <v>974</v>
      </c>
      <c r="SP1" s="1215" t="s">
        <v>975</v>
      </c>
      <c r="SQ1" s="1215" t="s">
        <v>976</v>
      </c>
      <c r="SR1" s="1215" t="s">
        <v>977</v>
      </c>
      <c r="SS1" s="1215" t="s">
        <v>979</v>
      </c>
      <c r="ST1" s="1215" t="s">
        <v>870</v>
      </c>
      <c r="SU1" s="1215" t="s">
        <v>909</v>
      </c>
      <c r="SV1" s="1215" t="s">
        <v>980</v>
      </c>
      <c r="SW1" s="1215" t="s">
        <v>863</v>
      </c>
      <c r="SX1" s="1215" t="s">
        <v>840</v>
      </c>
      <c r="SY1" s="1215" t="s">
        <v>842</v>
      </c>
      <c r="SZ1" s="1215" t="s">
        <v>981</v>
      </c>
      <c r="TB1" s="1222" t="s">
        <v>58</v>
      </c>
      <c r="TC1" s="1223" t="s">
        <v>837</v>
      </c>
      <c r="TD1" s="1223" t="s">
        <v>838</v>
      </c>
      <c r="TE1" s="1222" t="s">
        <v>839</v>
      </c>
      <c r="TF1" s="1222" t="s">
        <v>84</v>
      </c>
      <c r="TG1" s="1222" t="s">
        <v>840</v>
      </c>
      <c r="TH1" s="1222" t="s">
        <v>842</v>
      </c>
      <c r="TI1" s="1222" t="s">
        <v>982</v>
      </c>
      <c r="TJ1" s="1222" t="s">
        <v>984</v>
      </c>
      <c r="TK1" s="1222" t="s">
        <v>58</v>
      </c>
      <c r="TL1" s="1222" t="s">
        <v>326</v>
      </c>
      <c r="TM1" s="1222" t="s">
        <v>327</v>
      </c>
      <c r="TN1" s="1222" t="s">
        <v>331</v>
      </c>
      <c r="TO1" s="1222" t="s">
        <v>844</v>
      </c>
      <c r="TP1" s="1222" t="s">
        <v>845</v>
      </c>
      <c r="TQ1" s="1222" t="s">
        <v>846</v>
      </c>
      <c r="TR1" s="1222" t="s">
        <v>847</v>
      </c>
      <c r="TS1" s="1222" t="s">
        <v>848</v>
      </c>
      <c r="TT1" s="1222" t="s">
        <v>849</v>
      </c>
      <c r="TU1" s="1222" t="s">
        <v>850</v>
      </c>
      <c r="TV1" s="1222" t="s">
        <v>840</v>
      </c>
      <c r="TW1" s="1222" t="s">
        <v>842</v>
      </c>
      <c r="TX1" s="1222" t="s">
        <v>984</v>
      </c>
      <c r="TY1" s="1222" t="s">
        <v>857</v>
      </c>
      <c r="TZ1" s="1222" t="s">
        <v>835</v>
      </c>
      <c r="UA1" s="1222" t="s">
        <v>836</v>
      </c>
      <c r="UB1" s="1222" t="s">
        <v>853</v>
      </c>
      <c r="UC1" s="1222" t="s">
        <v>854</v>
      </c>
      <c r="UD1" s="1222" t="s">
        <v>855</v>
      </c>
      <c r="UE1" s="1222" t="s">
        <v>851</v>
      </c>
      <c r="UF1" s="1222" t="s">
        <v>841</v>
      </c>
      <c r="UG1" s="1222" t="s">
        <v>984</v>
      </c>
      <c r="UH1" s="1222" t="s">
        <v>857</v>
      </c>
      <c r="UI1" s="1222" t="s">
        <v>58</v>
      </c>
      <c r="UJ1" s="1223" t="s">
        <v>837</v>
      </c>
      <c r="UK1" s="1223" t="s">
        <v>838</v>
      </c>
      <c r="UL1" s="1222" t="s">
        <v>84</v>
      </c>
      <c r="UM1" s="1222" t="s">
        <v>858</v>
      </c>
      <c r="UN1" s="1222" t="s">
        <v>840</v>
      </c>
      <c r="UO1" s="1222" t="s">
        <v>842</v>
      </c>
      <c r="UP1" s="1222" t="s">
        <v>982</v>
      </c>
      <c r="UQ1" s="1222" t="s">
        <v>984</v>
      </c>
      <c r="UR1" s="1222" t="s">
        <v>879</v>
      </c>
      <c r="US1" s="1222" t="s">
        <v>860</v>
      </c>
      <c r="UT1" s="1222" t="s">
        <v>861</v>
      </c>
      <c r="UU1" s="1222" t="s">
        <v>862</v>
      </c>
      <c r="UV1" s="1222" t="s">
        <v>863</v>
      </c>
      <c r="UW1" s="1222" t="s">
        <v>864</v>
      </c>
      <c r="UX1" s="1222" t="s">
        <v>865</v>
      </c>
      <c r="UY1" s="1222" t="s">
        <v>866</v>
      </c>
      <c r="UZ1" s="1222" t="s">
        <v>390</v>
      </c>
      <c r="VA1" s="1222" t="s">
        <v>863</v>
      </c>
      <c r="VB1" s="1222" t="s">
        <v>867</v>
      </c>
      <c r="VC1" s="1222" t="s">
        <v>32</v>
      </c>
      <c r="VD1" s="1222" t="s">
        <v>868</v>
      </c>
      <c r="VE1" s="1222" t="s">
        <v>869</v>
      </c>
      <c r="VF1" s="1222" t="s">
        <v>870</v>
      </c>
      <c r="VG1" s="1222" t="s">
        <v>871</v>
      </c>
      <c r="VH1" s="1222" t="s">
        <v>872</v>
      </c>
      <c r="VI1" s="1222" t="s">
        <v>863</v>
      </c>
      <c r="VJ1" s="1222" t="s">
        <v>873</v>
      </c>
      <c r="VK1" s="1222" t="s">
        <v>874</v>
      </c>
      <c r="VL1" s="1222" t="s">
        <v>875</v>
      </c>
      <c r="VM1" s="1222" t="s">
        <v>876</v>
      </c>
      <c r="VN1" s="1222" t="s">
        <v>374</v>
      </c>
      <c r="VO1" s="1222" t="s">
        <v>863</v>
      </c>
      <c r="VP1" s="1224" t="s">
        <v>877</v>
      </c>
      <c r="VQ1" s="1222" t="s">
        <v>878</v>
      </c>
      <c r="VR1" s="1222" t="s">
        <v>840</v>
      </c>
      <c r="VS1" s="1222" t="s">
        <v>842</v>
      </c>
      <c r="VT1" s="1222" t="s">
        <v>982</v>
      </c>
      <c r="VU1" s="1222" t="s">
        <v>984</v>
      </c>
      <c r="VV1" s="1222" t="s">
        <v>881</v>
      </c>
      <c r="VW1" s="1222" t="s">
        <v>882</v>
      </c>
      <c r="VX1" s="1222" t="s">
        <v>883</v>
      </c>
      <c r="VY1" s="1222" t="s">
        <v>884</v>
      </c>
      <c r="VZ1" s="1222" t="s">
        <v>885</v>
      </c>
      <c r="WA1" s="1222" t="s">
        <v>886</v>
      </c>
      <c r="WB1" s="1222" t="s">
        <v>872</v>
      </c>
      <c r="WC1" s="1222" t="s">
        <v>863</v>
      </c>
      <c r="WD1" s="1222" t="s">
        <v>840</v>
      </c>
      <c r="WE1" s="1222" t="s">
        <v>842</v>
      </c>
      <c r="WF1" s="1222" t="s">
        <v>982</v>
      </c>
      <c r="WG1" s="1222" t="s">
        <v>984</v>
      </c>
      <c r="WH1" s="1222" t="s">
        <v>887</v>
      </c>
      <c r="WI1" s="1222" t="s">
        <v>888</v>
      </c>
      <c r="WJ1" s="1222" t="s">
        <v>553</v>
      </c>
      <c r="WK1" s="1222" t="s">
        <v>889</v>
      </c>
      <c r="WL1" s="1222" t="s">
        <v>890</v>
      </c>
      <c r="WM1" s="1222" t="s">
        <v>891</v>
      </c>
      <c r="WN1" s="1222" t="s">
        <v>840</v>
      </c>
      <c r="WO1" s="1222" t="s">
        <v>842</v>
      </c>
      <c r="WP1" s="1222" t="s">
        <v>982</v>
      </c>
      <c r="WQ1" s="1222" t="s">
        <v>984</v>
      </c>
      <c r="WR1" s="1222" t="s">
        <v>894</v>
      </c>
      <c r="WS1" s="1222" t="s">
        <v>895</v>
      </c>
      <c r="WT1" s="1222" t="s">
        <v>896</v>
      </c>
      <c r="WU1" s="1222" t="s">
        <v>868</v>
      </c>
      <c r="WV1" s="1222" t="s">
        <v>898</v>
      </c>
      <c r="WW1" s="1222" t="s">
        <v>897</v>
      </c>
      <c r="WX1" s="1222" t="s">
        <v>899</v>
      </c>
      <c r="WY1" s="1222" t="s">
        <v>870</v>
      </c>
      <c r="WZ1" s="1222" t="s">
        <v>871</v>
      </c>
      <c r="XA1" s="1222" t="s">
        <v>900</v>
      </c>
      <c r="XB1" s="1222" t="s">
        <v>863</v>
      </c>
      <c r="XC1" s="1222" t="s">
        <v>901</v>
      </c>
      <c r="XD1" s="1222" t="s">
        <v>902</v>
      </c>
      <c r="XE1" s="1222" t="s">
        <v>870</v>
      </c>
      <c r="XF1" s="1222" t="s">
        <v>903</v>
      </c>
      <c r="XG1" s="1222" t="s">
        <v>436</v>
      </c>
      <c r="XH1" s="1222" t="s">
        <v>863</v>
      </c>
      <c r="XI1" s="1222" t="s">
        <v>840</v>
      </c>
      <c r="XJ1" s="1222" t="s">
        <v>842</v>
      </c>
      <c r="XK1" s="1222" t="s">
        <v>982</v>
      </c>
      <c r="XL1" s="1222" t="s">
        <v>984</v>
      </c>
      <c r="XM1" s="1222" t="s">
        <v>904</v>
      </c>
      <c r="XN1" s="1222" t="s">
        <v>906</v>
      </c>
      <c r="XO1" s="1222" t="s">
        <v>907</v>
      </c>
      <c r="XP1" s="1222" t="s">
        <v>908</v>
      </c>
      <c r="XQ1" s="1222" t="s">
        <v>870</v>
      </c>
      <c r="XR1" s="1222" t="s">
        <v>909</v>
      </c>
      <c r="XS1" s="1222" t="s">
        <v>910</v>
      </c>
      <c r="XT1" s="1222" t="s">
        <v>29</v>
      </c>
      <c r="XU1" s="1222" t="s">
        <v>863</v>
      </c>
      <c r="XV1" s="1222" t="s">
        <v>911</v>
      </c>
      <c r="XW1" s="1224" t="s">
        <v>912</v>
      </c>
      <c r="XX1" s="1222" t="s">
        <v>913</v>
      </c>
      <c r="XY1" s="1222" t="s">
        <v>870</v>
      </c>
      <c r="XZ1" s="1222" t="s">
        <v>909</v>
      </c>
      <c r="YA1" s="1222" t="s">
        <v>910</v>
      </c>
      <c r="YB1" s="1222" t="s">
        <v>29</v>
      </c>
      <c r="YC1" s="1222" t="s">
        <v>863</v>
      </c>
      <c r="YD1" s="1222" t="s">
        <v>840</v>
      </c>
      <c r="YE1" s="1222" t="s">
        <v>842</v>
      </c>
      <c r="YF1" s="1222" t="s">
        <v>982</v>
      </c>
      <c r="YG1" s="1222" t="s">
        <v>984</v>
      </c>
      <c r="YH1" s="1222" t="s">
        <v>914</v>
      </c>
      <c r="YI1" s="1222" t="s">
        <v>916</v>
      </c>
      <c r="YJ1" s="1222" t="s">
        <v>883</v>
      </c>
      <c r="YK1" s="1222" t="s">
        <v>917</v>
      </c>
      <c r="YL1" s="1222" t="s">
        <v>870</v>
      </c>
      <c r="YM1" s="1222" t="s">
        <v>909</v>
      </c>
      <c r="YN1" s="1222" t="s">
        <v>910</v>
      </c>
      <c r="YO1" s="1222" t="s">
        <v>29</v>
      </c>
      <c r="YP1" s="1222" t="s">
        <v>863</v>
      </c>
      <c r="YQ1" s="1222" t="s">
        <v>840</v>
      </c>
      <c r="YR1" s="1222" t="s">
        <v>842</v>
      </c>
      <c r="YS1" s="1222" t="s">
        <v>982</v>
      </c>
      <c r="YT1" s="1222" t="s">
        <v>984</v>
      </c>
      <c r="YU1" s="1222" t="s">
        <v>918</v>
      </c>
      <c r="YV1" s="1222" t="s">
        <v>921</v>
      </c>
      <c r="YW1" s="1222" t="s">
        <v>920</v>
      </c>
      <c r="YX1" s="1222" t="s">
        <v>349</v>
      </c>
      <c r="YY1" s="1222" t="s">
        <v>922</v>
      </c>
      <c r="YZ1" s="1222" t="s">
        <v>863</v>
      </c>
      <c r="ZA1" s="1222" t="s">
        <v>923</v>
      </c>
      <c r="ZB1" s="1222" t="s">
        <v>924</v>
      </c>
      <c r="ZC1" s="1222" t="s">
        <v>925</v>
      </c>
      <c r="ZD1" s="1222" t="s">
        <v>926</v>
      </c>
      <c r="ZE1" s="1222" t="s">
        <v>863</v>
      </c>
      <c r="ZF1" s="1222" t="s">
        <v>927</v>
      </c>
      <c r="ZG1" s="1222" t="s">
        <v>920</v>
      </c>
      <c r="ZH1" s="1222" t="s">
        <v>349</v>
      </c>
      <c r="ZI1" s="1222" t="s">
        <v>922</v>
      </c>
      <c r="ZJ1" s="1222" t="s">
        <v>863</v>
      </c>
      <c r="ZK1" s="1222" t="s">
        <v>928</v>
      </c>
      <c r="ZL1" s="1222" t="s">
        <v>402</v>
      </c>
      <c r="ZM1" s="1222" t="s">
        <v>403</v>
      </c>
      <c r="ZN1" s="1222" t="s">
        <v>929</v>
      </c>
      <c r="ZO1" s="1222" t="s">
        <v>930</v>
      </c>
      <c r="ZP1" s="1222" t="s">
        <v>931</v>
      </c>
      <c r="ZQ1" s="1222" t="s">
        <v>406</v>
      </c>
      <c r="ZR1" s="1222" t="s">
        <v>469</v>
      </c>
      <c r="ZS1" s="1222" t="s">
        <v>932</v>
      </c>
      <c r="ZT1" s="1222" t="s">
        <v>840</v>
      </c>
      <c r="ZU1" s="1222" t="s">
        <v>842</v>
      </c>
      <c r="ZV1" s="1222" t="s">
        <v>982</v>
      </c>
      <c r="ZW1" s="1222" t="s">
        <v>984</v>
      </c>
      <c r="ZX1" s="1222" t="s">
        <v>934</v>
      </c>
      <c r="ZY1" s="1222" t="s">
        <v>935</v>
      </c>
      <c r="ZZ1" s="1222" t="s">
        <v>349</v>
      </c>
      <c r="AAA1" s="1222" t="s">
        <v>31</v>
      </c>
      <c r="AAB1" s="1222" t="s">
        <v>863</v>
      </c>
      <c r="AAC1" s="1222" t="s">
        <v>936</v>
      </c>
      <c r="AAD1" s="1222" t="s">
        <v>870</v>
      </c>
      <c r="AAE1" s="1222" t="s">
        <v>937</v>
      </c>
      <c r="AAF1" s="1222" t="s">
        <v>900</v>
      </c>
      <c r="AAG1" s="1222" t="s">
        <v>863</v>
      </c>
      <c r="AAH1" s="1222" t="s">
        <v>938</v>
      </c>
      <c r="AAI1" s="1222" t="s">
        <v>939</v>
      </c>
      <c r="AAJ1" s="1222" t="s">
        <v>940</v>
      </c>
      <c r="AAK1" s="1222" t="s">
        <v>900</v>
      </c>
      <c r="AAL1" s="1222" t="s">
        <v>863</v>
      </c>
      <c r="AAM1" s="1222" t="s">
        <v>941</v>
      </c>
      <c r="AAN1" s="1222" t="s">
        <v>943</v>
      </c>
      <c r="AAO1" s="1222" t="s">
        <v>944</v>
      </c>
      <c r="AAP1" s="1222" t="s">
        <v>945</v>
      </c>
      <c r="AAQ1" s="1222" t="s">
        <v>840</v>
      </c>
      <c r="AAR1" s="1222" t="s">
        <v>842</v>
      </c>
      <c r="AAS1" s="1222" t="s">
        <v>982</v>
      </c>
      <c r="AAT1" s="1222" t="s">
        <v>984</v>
      </c>
      <c r="AAU1" s="1222" t="s">
        <v>58</v>
      </c>
      <c r="AAV1" s="1222" t="s">
        <v>947</v>
      </c>
      <c r="AAW1" s="1222" t="s">
        <v>948</v>
      </c>
      <c r="AAX1" s="1222" t="s">
        <v>949</v>
      </c>
      <c r="AAY1" s="1222" t="s">
        <v>950</v>
      </c>
      <c r="AAZ1" s="1222" t="s">
        <v>840</v>
      </c>
      <c r="ABA1" s="1222" t="s">
        <v>842</v>
      </c>
      <c r="ABB1" s="1222" t="s">
        <v>982</v>
      </c>
      <c r="ABC1" s="1222" t="s">
        <v>984</v>
      </c>
      <c r="ABD1" s="1222" t="s">
        <v>951</v>
      </c>
      <c r="ABE1" s="1222" t="s">
        <v>953</v>
      </c>
      <c r="ABF1" s="1222" t="s">
        <v>954</v>
      </c>
      <c r="ABG1" s="1222" t="s">
        <v>956</v>
      </c>
      <c r="ABH1" s="1222" t="s">
        <v>955</v>
      </c>
      <c r="ABI1" s="1222" t="s">
        <v>957</v>
      </c>
      <c r="ABJ1" s="1222" t="s">
        <v>954</v>
      </c>
      <c r="ABK1" s="1222" t="s">
        <v>956</v>
      </c>
      <c r="ABL1" s="1222" t="s">
        <v>955</v>
      </c>
      <c r="ABM1" s="1222" t="s">
        <v>958</v>
      </c>
      <c r="ABN1" s="1222" t="s">
        <v>959</v>
      </c>
      <c r="ABO1" s="1222" t="s">
        <v>960</v>
      </c>
      <c r="ABP1" s="1222" t="s">
        <v>961</v>
      </c>
      <c r="ABQ1" s="1222" t="s">
        <v>840</v>
      </c>
      <c r="ABR1" s="1222" t="s">
        <v>842</v>
      </c>
      <c r="ABS1" s="1222" t="s">
        <v>982</v>
      </c>
      <c r="ABT1" s="1222" t="s">
        <v>984</v>
      </c>
      <c r="ABU1" s="1222" t="s">
        <v>962</v>
      </c>
      <c r="ABV1" s="1222" t="s">
        <v>964</v>
      </c>
      <c r="ABW1" s="1222" t="s">
        <v>966</v>
      </c>
      <c r="ABX1" s="1222" t="s">
        <v>965</v>
      </c>
      <c r="ABY1" s="1222" t="s">
        <v>967</v>
      </c>
      <c r="ABZ1" s="1222" t="s">
        <v>968</v>
      </c>
      <c r="ACA1" s="1222" t="s">
        <v>969</v>
      </c>
      <c r="ACB1" s="1222" t="s">
        <v>456</v>
      </c>
      <c r="ACC1" s="1222" t="s">
        <v>970</v>
      </c>
      <c r="ACD1" s="1222" t="s">
        <v>971</v>
      </c>
      <c r="ACE1" s="1222" t="s">
        <v>840</v>
      </c>
      <c r="ACF1" s="1222" t="s">
        <v>842</v>
      </c>
      <c r="ACG1" s="1222" t="s">
        <v>985</v>
      </c>
      <c r="ACH1" s="1222" t="s">
        <v>984</v>
      </c>
      <c r="ACI1" s="1222" t="s">
        <v>972</v>
      </c>
      <c r="ACJ1" s="1222" t="s">
        <v>916</v>
      </c>
      <c r="ACK1" s="1222" t="s">
        <v>978</v>
      </c>
      <c r="ACL1" s="1222" t="s">
        <v>974</v>
      </c>
      <c r="ACM1" s="1222" t="s">
        <v>975</v>
      </c>
      <c r="ACN1" s="1222" t="s">
        <v>976</v>
      </c>
      <c r="ACO1" s="1222" t="s">
        <v>977</v>
      </c>
      <c r="ACP1" s="1222" t="s">
        <v>979</v>
      </c>
      <c r="ACQ1" s="1222" t="s">
        <v>870</v>
      </c>
      <c r="ACR1" s="1222" t="s">
        <v>909</v>
      </c>
      <c r="ACS1" s="1222" t="s">
        <v>980</v>
      </c>
      <c r="ACT1" s="1222" t="s">
        <v>863</v>
      </c>
      <c r="ACU1" s="1222" t="s">
        <v>840</v>
      </c>
      <c r="ACV1" s="1222" t="s">
        <v>842</v>
      </c>
      <c r="ACW1" s="1222" t="s">
        <v>981</v>
      </c>
    </row>
    <row r="2" spans="1:777" s="1218" customFormat="1" ht="18" customHeight="1">
      <c r="A2" s="1218">
        <f>入力シート!I3</f>
        <v>0</v>
      </c>
      <c r="B2" s="1218">
        <f>入力シート!I4</f>
        <v>0</v>
      </c>
      <c r="C2" s="1218">
        <f>入力シート!I5</f>
        <v>0</v>
      </c>
      <c r="D2" s="1218">
        <f>入力シート!I6</f>
        <v>0</v>
      </c>
      <c r="E2" s="1218">
        <f>入力シート!I7</f>
        <v>0</v>
      </c>
      <c r="F2" s="1218">
        <f>入力シート!I8</f>
        <v>0</v>
      </c>
      <c r="G2" s="1218">
        <f>入力シート!I9</f>
        <v>0</v>
      </c>
      <c r="H2" s="1218">
        <f>入力シート!I10</f>
        <v>0</v>
      </c>
      <c r="I2" s="1218">
        <f>入力シート!V4</f>
        <v>0</v>
      </c>
      <c r="J2" s="1218">
        <f>入力シート!V5</f>
        <v>0</v>
      </c>
      <c r="K2" s="1218">
        <f>入力シート!V6</f>
        <v>0</v>
      </c>
      <c r="L2" s="1218">
        <f>入力シート!V7</f>
        <v>0</v>
      </c>
      <c r="M2" s="1218">
        <f>入力シート!Y8</f>
        <v>0</v>
      </c>
      <c r="N2" s="1218">
        <f>入力シート!Y9</f>
        <v>0</v>
      </c>
      <c r="O2" s="1218">
        <f>入力シート!V10</f>
        <v>0</v>
      </c>
      <c r="P2" s="1218">
        <f>入力シート!I13</f>
        <v>0</v>
      </c>
      <c r="Q2" s="1219">
        <f>入力シート!I14</f>
        <v>0</v>
      </c>
      <c r="R2" s="1218">
        <f>入力シート!I15</f>
        <v>0</v>
      </c>
      <c r="S2" s="1218">
        <f>入力シート!I16</f>
        <v>0</v>
      </c>
      <c r="T2" s="1218" t="str">
        <f>入力シート!Q13</f>
        <v>□</v>
      </c>
      <c r="U2" s="1218" t="str">
        <f>入力シート!Q14</f>
        <v>□</v>
      </c>
      <c r="V2" s="1218" t="str">
        <f>入力シート!Q15</f>
        <v>□</v>
      </c>
      <c r="W2" s="1218" t="str">
        <f>入力シート!Q16</f>
        <v>□</v>
      </c>
      <c r="X2" s="1218" t="str">
        <f>入力シート!Q17</f>
        <v>□</v>
      </c>
      <c r="Y2" s="1218">
        <f>入力シート!AV13</f>
        <v>0</v>
      </c>
      <c r="Z2" s="1218">
        <f>入力シート!AV14</f>
        <v>0</v>
      </c>
      <c r="AA2" s="1218">
        <f>入力シート!AV15</f>
        <v>0</v>
      </c>
      <c r="AB2" s="1218">
        <f>入力シート!AV16</f>
        <v>0</v>
      </c>
      <c r="AC2" s="1218">
        <f>入力シート!AV17</f>
        <v>0</v>
      </c>
      <c r="AD2" s="1218" t="str">
        <f>入力シート!BF13</f>
        <v/>
      </c>
      <c r="AE2" s="1218" t="str">
        <f>入力シート!BF14</f>
        <v/>
      </c>
      <c r="AF2" s="1218" t="str">
        <f>入力シート!BF15</f>
        <v/>
      </c>
      <c r="AG2" s="1218" t="str">
        <f>入力シート!BF16</f>
        <v/>
      </c>
      <c r="AH2" s="1218">
        <f>入力シート!BF17</f>
        <v>0</v>
      </c>
      <c r="AI2" s="1218">
        <f>入力シート!AV3</f>
        <v>0</v>
      </c>
      <c r="AJ2" s="1218">
        <f>入力シート!AV4</f>
        <v>0</v>
      </c>
      <c r="AK2" s="1218">
        <f>入力シート!AV5</f>
        <v>0</v>
      </c>
      <c r="AL2" s="1218">
        <f>入力シート!AV6</f>
        <v>0</v>
      </c>
      <c r="AM2" s="1218">
        <f>入力シート!AV7</f>
        <v>0</v>
      </c>
      <c r="AN2" s="1218">
        <f>入力シート!AV8</f>
        <v>0</v>
      </c>
      <c r="AO2" s="1218">
        <f>入力シート!AV9</f>
        <v>0</v>
      </c>
      <c r="AP2" s="1218">
        <f>入力シート!AV10</f>
        <v>0</v>
      </c>
      <c r="AQ2" s="1218">
        <f>入力シート!BF4</f>
        <v>0</v>
      </c>
      <c r="AR2" s="1218">
        <f>入力シート!BF5</f>
        <v>0</v>
      </c>
      <c r="AS2" s="1218">
        <f>入力シート!BF6</f>
        <v>0</v>
      </c>
      <c r="AT2" s="1218">
        <f>入力シート!BF7</f>
        <v>0</v>
      </c>
      <c r="AU2" s="1218">
        <f>入力シート!BG8</f>
        <v>0</v>
      </c>
      <c r="AV2" s="1218">
        <f>入力シート!BG9</f>
        <v>0</v>
      </c>
      <c r="AW2" s="1218">
        <f>入力シート!BF10</f>
        <v>0</v>
      </c>
      <c r="AY2" s="1218">
        <f>入力シート!M26</f>
        <v>0</v>
      </c>
      <c r="AZ2" s="1218">
        <f>入力シート!O28</f>
        <v>0</v>
      </c>
      <c r="BA2" s="1218">
        <f>入力シート!O30</f>
        <v>0</v>
      </c>
      <c r="BB2" s="1218">
        <f>入力シート!O32</f>
        <v>0</v>
      </c>
      <c r="BC2" s="1218" t="str">
        <f>入力シート!O34</f>
        <v>-</v>
      </c>
      <c r="BD2" s="1218">
        <f>入力シート!L37</f>
        <v>0</v>
      </c>
      <c r="BE2" s="1218" t="str">
        <f>入力シート!U37</f>
        <v>-</v>
      </c>
      <c r="BF2" s="1218">
        <f>入力シート!M41</f>
        <v>0</v>
      </c>
      <c r="BG2" s="1220">
        <f>入力シート!N42</f>
        <v>0</v>
      </c>
      <c r="BH2" s="1220">
        <f>入力シート!P42</f>
        <v>0</v>
      </c>
      <c r="BI2" s="1218" t="e">
        <f>入力シート!P43</f>
        <v>#DIV/0!</v>
      </c>
      <c r="BJ2" s="1220">
        <f>入力シート!N45</f>
        <v>0</v>
      </c>
      <c r="BK2" s="1220">
        <f>入力シート!P45</f>
        <v>0</v>
      </c>
      <c r="BL2" s="1218" t="e">
        <f>入力シート!P46</f>
        <v>#DIV/0!</v>
      </c>
      <c r="BM2" s="1218" t="e">
        <f>入力シート!N49</f>
        <v>#DIV/0!</v>
      </c>
      <c r="BN2" s="1218">
        <f>入力シート!O49</f>
        <v>0</v>
      </c>
      <c r="BO2" s="1218">
        <f>入力シート!P49</f>
        <v>0</v>
      </c>
      <c r="BP2" s="1218">
        <f>入力シート!P50</f>
        <v>0</v>
      </c>
      <c r="BQ2" s="1218">
        <f>入力シート!L52</f>
        <v>0</v>
      </c>
      <c r="BR2" s="1218" t="e">
        <f>入力シート!U52</f>
        <v>#DIV/0!</v>
      </c>
      <c r="BS2" s="1218" t="str">
        <f>入力シート!K55</f>
        <v>□</v>
      </c>
      <c r="BT2" s="1218">
        <f>入力シート!M57</f>
        <v>0</v>
      </c>
      <c r="BU2" s="1220">
        <f>入力シート!O59</f>
        <v>0</v>
      </c>
      <c r="BV2" s="1220">
        <f>入力シート!O61</f>
        <v>0</v>
      </c>
      <c r="BW2" s="1218" t="str">
        <f>入力シート!O63</f>
        <v/>
      </c>
      <c r="BX2" s="1218" t="str">
        <f>入力シート!L65</f>
        <v>□</v>
      </c>
      <c r="BY2" s="1218">
        <f>入力シート!L69</f>
        <v>0</v>
      </c>
      <c r="BZ2" s="1218">
        <f>入力シート!U69</f>
        <v>5</v>
      </c>
      <c r="CA2" s="1218" t="str">
        <f>入力シート!K72</f>
        <v>□</v>
      </c>
      <c r="CB2" s="1218">
        <f>入力シート!M75</f>
        <v>0</v>
      </c>
      <c r="CC2" s="1220">
        <f>入力シート!N77</f>
        <v>0</v>
      </c>
      <c r="CD2" s="1220">
        <f>入力シート!N79</f>
        <v>0</v>
      </c>
      <c r="CE2" s="1218" t="str">
        <f>入力シート!N81</f>
        <v/>
      </c>
      <c r="CF2" s="1218" t="str">
        <f>入力シート!L83</f>
        <v>□</v>
      </c>
      <c r="CG2" s="1218">
        <f>入力シート!L87</f>
        <v>0</v>
      </c>
      <c r="CH2" s="1218">
        <f>入力シート!U87</f>
        <v>10</v>
      </c>
      <c r="CI2" s="1218" t="str">
        <f>入力シート!K90</f>
        <v>□</v>
      </c>
      <c r="CJ2" s="1218" t="str">
        <f>入力シート!K92</f>
        <v>☑</v>
      </c>
      <c r="CK2" s="1218" t="str">
        <f>入力シート!L94</f>
        <v>□</v>
      </c>
      <c r="CL2" s="1218" t="str">
        <f>入力シート!L95</f>
        <v>□</v>
      </c>
      <c r="CM2" s="1218">
        <f>入力シート!N95</f>
        <v>0</v>
      </c>
      <c r="CN2" s="1218" t="str">
        <f>入力シート!K96</f>
        <v>☑</v>
      </c>
      <c r="CO2" s="1218" t="str">
        <f>入力シート!L98</f>
        <v>□</v>
      </c>
      <c r="CP2" s="1218" t="str">
        <f>入力シート!L99</f>
        <v>□</v>
      </c>
      <c r="CQ2" s="1218" t="str">
        <f>入力シート!L100</f>
        <v>□</v>
      </c>
      <c r="CR2" s="1218">
        <f>入力シート!N100</f>
        <v>0</v>
      </c>
      <c r="CS2" s="1218" t="str">
        <f>入力シート!K101</f>
        <v>☑</v>
      </c>
      <c r="CT2" s="1218" t="str">
        <f>入力シート!L103</f>
        <v>□</v>
      </c>
      <c r="CU2" s="1218" t="str">
        <f>入力シート!L104</f>
        <v>□</v>
      </c>
      <c r="CV2" s="1218" t="str">
        <f>入力シート!L105</f>
        <v>□</v>
      </c>
      <c r="CW2" s="1218" t="str">
        <f>入力シート!L107</f>
        <v>□</v>
      </c>
      <c r="CX2" s="1218" t="str">
        <f>入力シート!L108</f>
        <v>□</v>
      </c>
      <c r="CY2" s="1218" t="str">
        <f>入力シート!L109</f>
        <v>□</v>
      </c>
      <c r="CZ2" s="1218">
        <f>入力シート!N109</f>
        <v>0</v>
      </c>
      <c r="DA2" s="1218" t="str">
        <f>入力シート!K110</f>
        <v>☑</v>
      </c>
      <c r="DB2" s="1218" t="str">
        <f>入力シート!L112</f>
        <v>□</v>
      </c>
      <c r="DC2" s="1218" t="str">
        <f>入力シート!L113</f>
        <v>□</v>
      </c>
      <c r="DD2" s="1218" t="str">
        <f>入力シート!L114</f>
        <v>□</v>
      </c>
      <c r="DE2" s="1218" t="str">
        <f>入力シート!L115</f>
        <v>□</v>
      </c>
      <c r="DF2" s="1218">
        <f>入力シート!N115</f>
        <v>0</v>
      </c>
      <c r="DG2" s="1218" t="str">
        <f>入力シート!K116</f>
        <v>☑</v>
      </c>
      <c r="DH2" s="1218" t="str">
        <f>入力シート!L118</f>
        <v>□</v>
      </c>
      <c r="DI2" s="1218">
        <f>入力シート!L121</f>
        <v>0</v>
      </c>
      <c r="DJ2" s="1218">
        <f>入力シート!U121</f>
        <v>10</v>
      </c>
      <c r="DK2" s="1218" t="str">
        <f>入力シート!K124</f>
        <v>□</v>
      </c>
      <c r="DL2" s="1218" t="str">
        <f>入力シート!K126</f>
        <v>☑</v>
      </c>
      <c r="DM2" s="1218">
        <f>入力シート!N127</f>
        <v>0</v>
      </c>
      <c r="DN2" s="1218" t="str">
        <f>入力シート!K128</f>
        <v>☑</v>
      </c>
      <c r="DO2" s="1218" t="str">
        <f>入力シート!L130</f>
        <v>□</v>
      </c>
      <c r="DP2" s="1218" t="str">
        <f>入力シート!L131</f>
        <v>□</v>
      </c>
      <c r="DQ2" s="1218" t="str">
        <f>入力シート!L132</f>
        <v>□</v>
      </c>
      <c r="DR2" s="1218">
        <f>入力シート!N132</f>
        <v>0</v>
      </c>
      <c r="DS2" s="1218">
        <f>入力シート!L135</f>
        <v>0</v>
      </c>
      <c r="DT2" s="1218">
        <f>入力シート!U135</f>
        <v>5</v>
      </c>
      <c r="DU2" s="1218" t="str">
        <f>入力シート!K138</f>
        <v>□</v>
      </c>
      <c r="DV2" s="1218" t="str">
        <f>入力シート!K140</f>
        <v>☑</v>
      </c>
      <c r="DW2" s="1218" t="str">
        <f>入力シート!K141</f>
        <v>☑</v>
      </c>
      <c r="DX2" s="1218" t="str">
        <f>入力シート!K142</f>
        <v>☑</v>
      </c>
      <c r="DY2" s="1218">
        <f>入力シート!N143</f>
        <v>0</v>
      </c>
      <c r="DZ2" s="1218" t="str">
        <f>入力シート!L145</f>
        <v>□</v>
      </c>
      <c r="EA2" s="1218">
        <f>入力シート!L149</f>
        <v>0</v>
      </c>
      <c r="EB2" s="1218">
        <f>入力シート!U149</f>
        <v>5</v>
      </c>
      <c r="EC2" s="1218" t="str">
        <f>入力シート!K152</f>
        <v>□</v>
      </c>
      <c r="ED2" s="1218" t="str">
        <f>入力シート!K154</f>
        <v>☑</v>
      </c>
      <c r="EE2" s="1218" t="str">
        <f>入力シート!L156</f>
        <v>□</v>
      </c>
      <c r="EF2" s="1218" t="str">
        <f>入力シート!L157</f>
        <v>□</v>
      </c>
      <c r="EG2" s="1218" t="str">
        <f>入力シート!L158</f>
        <v>□</v>
      </c>
      <c r="EH2" s="1218" t="str">
        <f>入力シート!L159</f>
        <v>□</v>
      </c>
      <c r="EI2" s="1218" t="str">
        <f>入力シート!K160</f>
        <v>☑</v>
      </c>
      <c r="EJ2" s="1218" t="str">
        <f>入力シート!L162</f>
        <v>□</v>
      </c>
      <c r="EK2" s="1218" t="str">
        <f>入力シート!L163</f>
        <v>□</v>
      </c>
      <c r="EL2" s="1218" t="str">
        <f>入力シート!L164</f>
        <v>□</v>
      </c>
      <c r="EM2" s="1218">
        <f>入力シート!N164</f>
        <v>0</v>
      </c>
      <c r="EN2" s="1218" t="str">
        <f>入力シート!K165</f>
        <v>☑</v>
      </c>
      <c r="EO2" s="1218" t="str">
        <f>入力シート!L167</f>
        <v>□</v>
      </c>
      <c r="EP2" s="1218" t="str">
        <f>入力シート!L168</f>
        <v>□</v>
      </c>
      <c r="EQ2" s="1218" t="str">
        <f>入力シート!L169</f>
        <v>□</v>
      </c>
      <c r="ER2" s="1218" t="str">
        <f>入力シート!L170</f>
        <v>□</v>
      </c>
      <c r="ES2" s="1218">
        <f>入力シート!N170</f>
        <v>0</v>
      </c>
      <c r="ET2" s="1218">
        <f>入力シート!L175</f>
        <v>0</v>
      </c>
      <c r="EU2" s="1218">
        <f>入力シート!U175</f>
        <v>5</v>
      </c>
      <c r="EV2" s="1218" t="str">
        <f>入力シート!K178</f>
        <v>□</v>
      </c>
      <c r="EW2" s="1218" t="str">
        <f>入力シート!K180</f>
        <v>☑</v>
      </c>
      <c r="EX2" s="1218">
        <f>入力シート!N182</f>
        <v>0</v>
      </c>
      <c r="EY2" s="1218" t="str">
        <f>入力シート!K183</f>
        <v>☑</v>
      </c>
      <c r="EZ2" s="1218" t="str">
        <f>入力シート!L185</f>
        <v>□</v>
      </c>
      <c r="FA2" s="1218" t="str">
        <f>入力シート!L186</f>
        <v>□</v>
      </c>
      <c r="FB2" s="1218" t="str">
        <f>入力シート!L187</f>
        <v>□</v>
      </c>
      <c r="FC2" s="1218" t="str">
        <f>入力シート!L188</f>
        <v>□</v>
      </c>
      <c r="FD2" s="1218">
        <f>入力シート!N188</f>
        <v>0</v>
      </c>
      <c r="FE2" s="1218" t="str">
        <f>入力シート!K189</f>
        <v>☑</v>
      </c>
      <c r="FF2" s="1218">
        <f>入力シート!N190</f>
        <v>0</v>
      </c>
      <c r="FG2" s="1218" t="str">
        <f>入力シート!K191</f>
        <v>☑</v>
      </c>
      <c r="FH2" s="1218" t="str">
        <f>入力シート!L193</f>
        <v>□</v>
      </c>
      <c r="FI2" s="1218" t="str">
        <f>入力シート!L194</f>
        <v>□</v>
      </c>
      <c r="FJ2" s="1218" t="str">
        <f>入力シート!L195</f>
        <v>□</v>
      </c>
      <c r="FK2" s="1218" t="str">
        <f>入力シート!L196</f>
        <v>□</v>
      </c>
      <c r="FL2" s="1218">
        <f>入力シート!N196</f>
        <v>0</v>
      </c>
      <c r="FM2" s="1218">
        <f>入力シート!L199</f>
        <v>0</v>
      </c>
      <c r="FN2" s="1218">
        <f>入力シート!U199</f>
        <v>5</v>
      </c>
      <c r="FO2" s="1218" t="str">
        <f>入力シート!K202</f>
        <v>□</v>
      </c>
      <c r="FP2" s="1218" t="str">
        <f>入力シート!K204</f>
        <v>☑</v>
      </c>
      <c r="FQ2" s="1218">
        <f>入力シート!N205</f>
        <v>0</v>
      </c>
      <c r="FR2" s="1218" t="str">
        <f>入力シート!K206</f>
        <v>☑</v>
      </c>
      <c r="FS2" s="1218" t="str">
        <f>入力シート!L208</f>
        <v>□</v>
      </c>
      <c r="FT2" s="1218" t="str">
        <f>入力シート!L209</f>
        <v>□</v>
      </c>
      <c r="FU2" s="1218" t="str">
        <f>入力シート!L210</f>
        <v>□</v>
      </c>
      <c r="FV2" s="1218" t="str">
        <f>入力シート!L211</f>
        <v>□</v>
      </c>
      <c r="FW2" s="1218">
        <f>入力シート!N211</f>
        <v>0</v>
      </c>
      <c r="FX2" s="1218">
        <f>入力シート!L214</f>
        <v>0</v>
      </c>
      <c r="FY2" s="1218">
        <f>入力シート!U214</f>
        <v>5</v>
      </c>
      <c r="FZ2" s="1218" t="str">
        <f>入力シート!K217</f>
        <v>□</v>
      </c>
      <c r="GA2" s="1218" t="str">
        <f>入力シート!K219</f>
        <v>☑</v>
      </c>
      <c r="GB2" s="1218" t="str">
        <f>入力シート!L221</f>
        <v>□</v>
      </c>
      <c r="GC2" s="1218" t="str">
        <f>入力シート!L222</f>
        <v>□</v>
      </c>
      <c r="GD2" s="1218" t="str">
        <f>入力シート!L223</f>
        <v>□</v>
      </c>
      <c r="GE2" s="1218">
        <f>入力シート!N223</f>
        <v>0</v>
      </c>
      <c r="GF2" s="1218" t="str">
        <f>入力シート!K224</f>
        <v>☑</v>
      </c>
      <c r="GG2" s="1218" t="str">
        <f>入力シート!L226</f>
        <v>□</v>
      </c>
      <c r="GH2" s="1218" t="str">
        <f>入力シート!L227</f>
        <v>□</v>
      </c>
      <c r="GI2" s="1218" t="str">
        <f>入力シート!L228</f>
        <v>□</v>
      </c>
      <c r="GJ2" s="1218">
        <f>入力シート!N228</f>
        <v>0</v>
      </c>
      <c r="GK2" s="1218" t="str">
        <f>入力シート!K229</f>
        <v>☑</v>
      </c>
      <c r="GL2" s="1218" t="str">
        <f>入力シート!L231</f>
        <v>□</v>
      </c>
      <c r="GM2" s="1218" t="str">
        <f>入力シート!L232</f>
        <v>□</v>
      </c>
      <c r="GN2" s="1218" t="str">
        <f>入力シート!L228</f>
        <v>□</v>
      </c>
      <c r="GO2" s="1218">
        <f>入力シート!N233</f>
        <v>0</v>
      </c>
      <c r="GP2" s="1218" t="str">
        <f>入力シート!K234</f>
        <v>☑</v>
      </c>
      <c r="GQ2" s="1218" t="str">
        <f>入力シート!L236</f>
        <v>□</v>
      </c>
      <c r="GR2" s="1218" t="str">
        <f>入力シート!L237</f>
        <v>□</v>
      </c>
      <c r="GS2" s="1218">
        <f>入力シート!N237</f>
        <v>0</v>
      </c>
      <c r="GT2" s="1218" t="str">
        <f>入力シート!K238</f>
        <v>☑</v>
      </c>
      <c r="GU2" s="1218" t="str">
        <f>入力シート!L240</f>
        <v>□</v>
      </c>
      <c r="GV2" s="1218" t="str">
        <f>入力シート!L241</f>
        <v>□</v>
      </c>
      <c r="GW2" s="1218" t="str">
        <f>入力シート!L242</f>
        <v>□</v>
      </c>
      <c r="GX2" s="1218">
        <f>入力シート!N242</f>
        <v>0</v>
      </c>
      <c r="GY2" s="1218">
        <f>入力シート!L244</f>
        <v>0</v>
      </c>
      <c r="GZ2" s="1218">
        <f>入力シート!U244</f>
        <v>5</v>
      </c>
      <c r="HA2" s="1218" t="str">
        <f>入力シート!K247</f>
        <v>□</v>
      </c>
      <c r="HB2" s="1218" t="str">
        <f>入力シート!K249</f>
        <v>☑</v>
      </c>
      <c r="HC2" s="1218" t="str">
        <f>入力シート!L251</f>
        <v>□</v>
      </c>
      <c r="HD2" s="1218" t="str">
        <f>入力シート!L252</f>
        <v>□</v>
      </c>
      <c r="HE2" s="1218">
        <f>入力シート!N252</f>
        <v>0</v>
      </c>
      <c r="HF2" s="1218" t="str">
        <f>入力シート!K253</f>
        <v>☑</v>
      </c>
      <c r="HG2" s="1218" t="str">
        <f>入力シート!L255</f>
        <v>□</v>
      </c>
      <c r="HH2" s="1218" t="str">
        <f>入力シート!L256</f>
        <v>□</v>
      </c>
      <c r="HI2" s="1218" t="str">
        <f>入力シート!L257</f>
        <v>□</v>
      </c>
      <c r="HJ2" s="1218">
        <f>入力シート!N257</f>
        <v>0</v>
      </c>
      <c r="HK2" s="1218" t="str">
        <f>入力シート!K258</f>
        <v>☑</v>
      </c>
      <c r="HL2" s="1218" t="str">
        <f>入力シート!L260</f>
        <v>□</v>
      </c>
      <c r="HM2" s="1218" t="str">
        <f>入力シート!L261</f>
        <v>□</v>
      </c>
      <c r="HN2" s="1218" t="str">
        <f>入力シート!L262</f>
        <v>□</v>
      </c>
      <c r="HO2" s="1218" t="str">
        <f>入力シート!N262</f>
        <v>ｄｇｄｇｄ</v>
      </c>
      <c r="HP2" s="1218" t="str">
        <f>入力シート!K263</f>
        <v>☑</v>
      </c>
      <c r="HQ2" s="1218" t="str">
        <f>入力シート!L265</f>
        <v>□</v>
      </c>
      <c r="HR2" s="1218" t="str">
        <f>入力シート!L266</f>
        <v>□</v>
      </c>
      <c r="HS2" s="1218">
        <f>入力シート!N266</f>
        <v>0</v>
      </c>
      <c r="HT2" s="1218">
        <f>入力シート!L268</f>
        <v>0</v>
      </c>
      <c r="HU2" s="1218">
        <f>入力シート!U268</f>
        <v>5</v>
      </c>
      <c r="HV2" s="1218">
        <f>入力シート!M272</f>
        <v>0</v>
      </c>
      <c r="HW2" s="1220">
        <f>入力シート!N274</f>
        <v>0</v>
      </c>
      <c r="HX2" s="1220">
        <f>入力シート!P274</f>
        <v>0</v>
      </c>
      <c r="HY2" s="1218" t="str">
        <f>入力シート!P275</f>
        <v>-</v>
      </c>
      <c r="HZ2" s="1218" t="str">
        <f>入力シート!L277</f>
        <v>□</v>
      </c>
      <c r="IA2" s="1218">
        <f>入力シート!L280</f>
        <v>0</v>
      </c>
      <c r="IB2" s="1218" t="str">
        <f>入力シート!U280</f>
        <v>-</v>
      </c>
      <c r="IC2" s="1218" t="str">
        <f>入力シート!K283</f>
        <v>□</v>
      </c>
      <c r="ID2" s="1218" t="str">
        <f>入力シート!K285</f>
        <v>☑</v>
      </c>
      <c r="IE2" s="1218" t="str">
        <f>入力シート!L287</f>
        <v>□</v>
      </c>
      <c r="IF2" s="1218" t="str">
        <f>入力シート!L288</f>
        <v>□</v>
      </c>
      <c r="IG2" s="1218">
        <f>入力シート!N288</f>
        <v>0</v>
      </c>
      <c r="IH2" s="1218" t="str">
        <f>入力シート!K289</f>
        <v>☑</v>
      </c>
      <c r="II2" s="1218" t="str">
        <f>入力シート!L291</f>
        <v>□</v>
      </c>
      <c r="IJ2" s="1218" t="str">
        <f>入力シート!L292</f>
        <v>□</v>
      </c>
      <c r="IK2" s="1218">
        <f>入力シート!N292</f>
        <v>0</v>
      </c>
      <c r="IL2" s="1218" t="str">
        <f>入力シート!K293</f>
        <v>☑</v>
      </c>
      <c r="IM2" s="1218" t="str">
        <f>入力シート!L295</f>
        <v>□</v>
      </c>
      <c r="IN2" s="1218" t="str">
        <f>入力シート!L296</f>
        <v>□</v>
      </c>
      <c r="IO2" s="1218" t="str">
        <f>入力シート!K297</f>
        <v>☑</v>
      </c>
      <c r="IP2" s="1218">
        <f>入力シート!L301</f>
        <v>0</v>
      </c>
      <c r="IQ2" s="1218">
        <f>入力シート!U301</f>
        <v>5</v>
      </c>
      <c r="IR2" s="1218" t="str">
        <f>入力シート!K304</f>
        <v>□</v>
      </c>
      <c r="IS2" s="1218" t="str">
        <f>入力シート!K306</f>
        <v>☑</v>
      </c>
      <c r="IT2" s="1218">
        <f>入力シート!N308</f>
        <v>0</v>
      </c>
      <c r="IU2" s="1218" t="str">
        <f>入力シート!K309</f>
        <v>☑</v>
      </c>
      <c r="IV2" s="1218" t="str">
        <f>入力シート!L311</f>
        <v>□</v>
      </c>
      <c r="IW2" s="1218" t="str">
        <f>入力シート!L312</f>
        <v>□</v>
      </c>
      <c r="IX2" s="1218" t="str">
        <f>入力シート!L313</f>
        <v>□</v>
      </c>
      <c r="IY2" s="1218" t="str">
        <f>入力シート!L314</f>
        <v>□</v>
      </c>
      <c r="IZ2" s="1218">
        <f>入力シート!N314</f>
        <v>0</v>
      </c>
      <c r="JA2" s="1218" t="str">
        <f>入力シート!K315</f>
        <v>☑</v>
      </c>
      <c r="JB2" s="1218">
        <f>入力シート!L319</f>
        <v>0</v>
      </c>
      <c r="JC2" s="1218">
        <f>入力シート!U319</f>
        <v>5</v>
      </c>
      <c r="JD2" s="1218" t="str">
        <f>入力シート!K322</f>
        <v>□</v>
      </c>
      <c r="JE2" s="1218" t="str">
        <f>入力シート!K324</f>
        <v>☑</v>
      </c>
      <c r="JF2" s="1218">
        <f>入力シート!N325</f>
        <v>0</v>
      </c>
      <c r="JG2" s="1218" t="str">
        <f>入力シート!K326</f>
        <v>☑</v>
      </c>
      <c r="JH2" s="1218" t="str">
        <f>入力シート!K327</f>
        <v>☑</v>
      </c>
      <c r="JI2" s="1218" t="str">
        <f>入力シート!K328</f>
        <v>☑</v>
      </c>
      <c r="JJ2" s="1218" t="str">
        <f>入力シート!K329</f>
        <v>☑</v>
      </c>
      <c r="JK2" s="1218" t="str">
        <f>入力シート!L331</f>
        <v>□</v>
      </c>
      <c r="JL2" s="1218" t="str">
        <f>入力シート!L332</f>
        <v>□</v>
      </c>
      <c r="JM2" s="1218" t="str">
        <f>入力シート!L333</f>
        <v>□</v>
      </c>
      <c r="JN2" s="1218" t="str">
        <f>入力シート!L334</f>
        <v>□</v>
      </c>
      <c r="JO2" s="1218">
        <f>入力シート!N334</f>
        <v>0</v>
      </c>
      <c r="JP2" s="1218">
        <f>入力シート!L337</f>
        <v>0</v>
      </c>
      <c r="JQ2" s="1218">
        <f>入力シート!U337</f>
        <v>10</v>
      </c>
      <c r="JR2" s="1218" t="e">
        <f>入力シート!U339</f>
        <v>#VALUE!</v>
      </c>
      <c r="JT2" s="1218">
        <f>入力シート!AH26</f>
        <v>0</v>
      </c>
      <c r="JU2" s="1218">
        <f>入力シート!AJ28</f>
        <v>0</v>
      </c>
      <c r="JV2" s="1218">
        <f>入力シート!AJ30</f>
        <v>0</v>
      </c>
      <c r="JW2" s="1218">
        <f>入力シート!AJ32</f>
        <v>0</v>
      </c>
      <c r="JX2" s="1218" t="str">
        <f>入力シート!AJ34</f>
        <v>-</v>
      </c>
      <c r="JY2" s="1218">
        <f>入力シート!AG37</f>
        <v>0</v>
      </c>
      <c r="JZ2" s="1218" t="str">
        <f>入力シート!AM37</f>
        <v>-</v>
      </c>
      <c r="KA2" s="1218" t="str">
        <f>入力シート!AF39</f>
        <v>☑</v>
      </c>
      <c r="KB2" s="1218">
        <f>入力シート!AH41</f>
        <v>0</v>
      </c>
      <c r="KC2" s="1220">
        <f>入力シート!AI42</f>
        <v>0</v>
      </c>
      <c r="KD2" s="1220">
        <f>入力シート!AK42</f>
        <v>0</v>
      </c>
      <c r="KE2" s="1218" t="e">
        <f>入力シート!AK43</f>
        <v>#DIV/0!</v>
      </c>
      <c r="KF2" s="1220">
        <f>入力シート!AI45</f>
        <v>0</v>
      </c>
      <c r="KG2" s="1220">
        <f>入力シート!AK45</f>
        <v>0</v>
      </c>
      <c r="KH2" s="1218" t="e">
        <f>入力シート!AK46</f>
        <v>#DIV/0!</v>
      </c>
      <c r="KI2" s="1218" t="e">
        <f>入力シート!AI49</f>
        <v>#DIV/0!</v>
      </c>
      <c r="KJ2" s="1218">
        <f>入力シート!AJ49</f>
        <v>0</v>
      </c>
      <c r="KK2" s="1218">
        <f>入力シート!AK49</f>
        <v>0</v>
      </c>
      <c r="KL2" s="1218">
        <f>入力シート!AK50</f>
        <v>0</v>
      </c>
      <c r="KM2" s="1218">
        <f>入力シート!AG52</f>
        <v>0</v>
      </c>
      <c r="KN2" s="1218" t="e">
        <f>入力シート!AM52</f>
        <v>#DIV/0!</v>
      </c>
      <c r="KO2" s="1218" t="str">
        <f>入力シート!AF55</f>
        <v>□</v>
      </c>
      <c r="KP2" s="1218">
        <f>入力シート!AH57</f>
        <v>0</v>
      </c>
      <c r="KQ2" s="1220">
        <f>入力シート!AJ59</f>
        <v>0</v>
      </c>
      <c r="KR2" s="1220">
        <f>入力シート!AJ61</f>
        <v>0</v>
      </c>
      <c r="KS2" s="1218" t="str">
        <f>入力シート!AJ63</f>
        <v>-</v>
      </c>
      <c r="KT2" s="1218" t="str">
        <f>入力シート!AG65</f>
        <v>□</v>
      </c>
      <c r="KU2" s="1218">
        <f>入力シート!AG69</f>
        <v>0</v>
      </c>
      <c r="KV2" s="1218" t="str">
        <f>入力シート!AM69</f>
        <v>-</v>
      </c>
      <c r="KW2" s="1218" t="str">
        <f>入力シート!AF72</f>
        <v>□</v>
      </c>
      <c r="KX2" s="1218">
        <f>入力シート!AH75</f>
        <v>0</v>
      </c>
      <c r="KY2" s="1220">
        <f>入力シート!AI77</f>
        <v>0</v>
      </c>
      <c r="KZ2" s="1220">
        <f>入力シート!AI79</f>
        <v>0</v>
      </c>
      <c r="LA2" s="1218" t="str">
        <f>入力シート!AI81</f>
        <v>-</v>
      </c>
      <c r="LB2" s="1218" t="str">
        <f>入力シート!AG83</f>
        <v>□</v>
      </c>
      <c r="LC2" s="1218">
        <f>入力シート!AG87</f>
        <v>0</v>
      </c>
      <c r="LD2" s="1218" t="str">
        <f>入力シート!AM87</f>
        <v>-</v>
      </c>
      <c r="LE2" s="1218" t="str">
        <f>入力シート!AF89</f>
        <v>☑</v>
      </c>
      <c r="LF2" s="1218" t="str">
        <f>入力シート!AF90</f>
        <v>□</v>
      </c>
      <c r="LG2" s="1218" t="str">
        <f>入力シート!AF92</f>
        <v>□</v>
      </c>
      <c r="LH2" s="1218" t="str">
        <f>入力シート!AG94</f>
        <v>□</v>
      </c>
      <c r="LI2" s="1218" t="str">
        <f>入力シート!AG95</f>
        <v>□</v>
      </c>
      <c r="LJ2" s="1218">
        <f>入力シート!AI95</f>
        <v>0</v>
      </c>
      <c r="LK2" s="1218" t="str">
        <f>入力シート!AF96</f>
        <v>□</v>
      </c>
      <c r="LL2" s="1218" t="str">
        <f>入力シート!AG98</f>
        <v>□</v>
      </c>
      <c r="LM2" s="1218" t="str">
        <f>入力シート!AG99</f>
        <v>□</v>
      </c>
      <c r="LN2" s="1218" t="str">
        <f>入力シート!AG100</f>
        <v>□</v>
      </c>
      <c r="LO2" s="1218">
        <f>入力シート!AI100</f>
        <v>0</v>
      </c>
      <c r="LP2" s="1218" t="str">
        <f>入力シート!AF101</f>
        <v>□</v>
      </c>
      <c r="LQ2" s="1218" t="str">
        <f>入力シート!AG103</f>
        <v>□</v>
      </c>
      <c r="LR2" s="1218" t="str">
        <f>入力シート!AG104</f>
        <v>□</v>
      </c>
      <c r="LS2" s="1218" t="str">
        <f>入力シート!AG105</f>
        <v>□</v>
      </c>
      <c r="LT2" s="1218" t="str">
        <f>入力シート!AG107</f>
        <v>□</v>
      </c>
      <c r="LU2" s="1218" t="str">
        <f>入力シート!AG108</f>
        <v>□</v>
      </c>
      <c r="LV2" s="1218" t="str">
        <f>入力シート!AG109</f>
        <v>□</v>
      </c>
      <c r="LW2" s="1218">
        <f>入力シート!AI109</f>
        <v>0</v>
      </c>
      <c r="LX2" s="1218" t="str">
        <f>入力シート!AF110</f>
        <v>□</v>
      </c>
      <c r="LY2" s="1218" t="str">
        <f>入力シート!AG112</f>
        <v>□</v>
      </c>
      <c r="LZ2" s="1218" t="str">
        <f>入力シート!AG113</f>
        <v>□</v>
      </c>
      <c r="MA2" s="1218" t="str">
        <f>入力シート!AG114</f>
        <v>□</v>
      </c>
      <c r="MB2" s="1218" t="str">
        <f>入力シート!AG115</f>
        <v>□</v>
      </c>
      <c r="MC2" s="1218">
        <f>入力シート!AI115</f>
        <v>0</v>
      </c>
      <c r="MD2" s="1218" t="str">
        <f>入力シート!AF116</f>
        <v>□</v>
      </c>
      <c r="ME2" s="1218" t="str">
        <f>入力シート!AG118</f>
        <v>□</v>
      </c>
      <c r="MF2" s="1218">
        <f>入力シート!L121</f>
        <v>0</v>
      </c>
      <c r="MG2" s="1218">
        <f>入力シート!AM121</f>
        <v>10</v>
      </c>
      <c r="MH2" s="1218" t="str">
        <f>入力シート!AF123</f>
        <v>☑</v>
      </c>
      <c r="MI2" s="1218" t="str">
        <f>入力シート!AF124</f>
        <v>□</v>
      </c>
      <c r="MJ2" s="1218" t="str">
        <f>入力シート!AF126</f>
        <v>□</v>
      </c>
      <c r="MK2" s="1218">
        <f>入力シート!AI127</f>
        <v>0</v>
      </c>
      <c r="ML2" s="1218" t="str">
        <f>入力シート!AF128</f>
        <v>□</v>
      </c>
      <c r="MM2" s="1218" t="str">
        <f>入力シート!AG130</f>
        <v>□</v>
      </c>
      <c r="MN2" s="1218" t="str">
        <f>入力シート!AG131</f>
        <v>□</v>
      </c>
      <c r="MO2" s="1218" t="str">
        <f>入力シート!AG132</f>
        <v>□</v>
      </c>
      <c r="MP2" s="1218">
        <f>入力シート!AI132</f>
        <v>0</v>
      </c>
      <c r="MQ2" s="1218">
        <f>入力シート!AG135</f>
        <v>0</v>
      </c>
      <c r="MR2" s="1218">
        <f>入力シート!AM135</f>
        <v>5</v>
      </c>
      <c r="MS2" s="1218" t="str">
        <f>入力シート!AF137</f>
        <v>☑</v>
      </c>
      <c r="MT2" s="1218" t="str">
        <f>入力シート!AF138</f>
        <v>□</v>
      </c>
      <c r="MU2" s="1218" t="str">
        <f>入力シート!AF140</f>
        <v>□</v>
      </c>
      <c r="MV2" s="1218" t="str">
        <f>入力シート!AF141</f>
        <v>□</v>
      </c>
      <c r="MW2" s="1218" t="str">
        <f>入力シート!AF142</f>
        <v>□</v>
      </c>
      <c r="MX2" s="1218">
        <f>入力シート!AI143</f>
        <v>0</v>
      </c>
      <c r="MY2" s="1218" t="str">
        <f>入力シート!AG145</f>
        <v>□</v>
      </c>
      <c r="MZ2" s="1218">
        <f>入力シート!AG149</f>
        <v>0</v>
      </c>
      <c r="NA2" s="1218">
        <f>入力シート!AM149</f>
        <v>5</v>
      </c>
      <c r="NB2" s="1218" t="str">
        <f>入力シート!AF151</f>
        <v>☑</v>
      </c>
      <c r="NC2" s="1218" t="str">
        <f>入力シート!AF152</f>
        <v>□</v>
      </c>
      <c r="ND2" s="1218" t="str">
        <f>入力シート!AF154</f>
        <v>□</v>
      </c>
      <c r="NE2" s="1218" t="str">
        <f>入力シート!AG156</f>
        <v>□</v>
      </c>
      <c r="NF2" s="1218" t="str">
        <f>入力シート!AG157</f>
        <v>□</v>
      </c>
      <c r="NG2" s="1218" t="str">
        <f>入力シート!AG158</f>
        <v>□</v>
      </c>
      <c r="NH2" s="1218" t="str">
        <f>入力シート!AG159</f>
        <v>□</v>
      </c>
      <c r="NI2" s="1218" t="str">
        <f>入力シート!AF160</f>
        <v>□</v>
      </c>
      <c r="NJ2" s="1218" t="str">
        <f>入力シート!AG162</f>
        <v>□</v>
      </c>
      <c r="NK2" s="1218" t="str">
        <f>入力シート!AG163</f>
        <v>□</v>
      </c>
      <c r="NL2" s="1218" t="str">
        <f>入力シート!AG164</f>
        <v>□</v>
      </c>
      <c r="NM2" s="1218">
        <f>入力シート!AI164</f>
        <v>0</v>
      </c>
      <c r="NN2" s="1218" t="str">
        <f>入力シート!AF165</f>
        <v>□</v>
      </c>
      <c r="NO2" s="1218" t="str">
        <f>入力シート!AG167</f>
        <v>□</v>
      </c>
      <c r="NP2" s="1218" t="str">
        <f>入力シート!AG168</f>
        <v>□</v>
      </c>
      <c r="NQ2" s="1218" t="str">
        <f>入力シート!AG169</f>
        <v>□</v>
      </c>
      <c r="NR2" s="1218" t="str">
        <f>入力シート!AG170</f>
        <v>□</v>
      </c>
      <c r="NS2" s="1218">
        <f>入力シート!AI170</f>
        <v>0</v>
      </c>
      <c r="NT2" s="1218">
        <f>入力シート!AG175</f>
        <v>0</v>
      </c>
      <c r="NU2" s="1218">
        <f>入力シート!AM175</f>
        <v>5</v>
      </c>
      <c r="NV2" s="1218" t="str">
        <f>入力シート!AF177</f>
        <v>☑</v>
      </c>
      <c r="NW2" s="1218" t="str">
        <f>入力シート!AF178</f>
        <v>□</v>
      </c>
      <c r="NX2" s="1218" t="str">
        <f>入力シート!AF180</f>
        <v>□</v>
      </c>
      <c r="NY2" s="1218">
        <f>入力シート!AI182</f>
        <v>0</v>
      </c>
      <c r="NZ2" s="1218" t="str">
        <f>入力シート!AF183</f>
        <v>□</v>
      </c>
      <c r="OA2" s="1218" t="str">
        <f>入力シート!AG185</f>
        <v>□</v>
      </c>
      <c r="OB2" s="1218" t="str">
        <f>入力シート!AG186</f>
        <v>□</v>
      </c>
      <c r="OC2" s="1218" t="str">
        <f>入力シート!AG187</f>
        <v>□</v>
      </c>
      <c r="OD2" s="1218" t="str">
        <f>入力シート!AG188</f>
        <v>□</v>
      </c>
      <c r="OE2" s="1218">
        <f>入力シート!AI188</f>
        <v>0</v>
      </c>
      <c r="OF2" s="1218" t="str">
        <f>入力シート!AF189</f>
        <v>□</v>
      </c>
      <c r="OG2" s="1218">
        <f>入力シート!AI190</f>
        <v>0</v>
      </c>
      <c r="OH2" s="1218" t="str">
        <f>入力シート!AF191</f>
        <v>□</v>
      </c>
      <c r="OI2" s="1218" t="str">
        <f>入力シート!AG193</f>
        <v>□</v>
      </c>
      <c r="OJ2" s="1218" t="str">
        <f>入力シート!AG194</f>
        <v>□</v>
      </c>
      <c r="OK2" s="1218" t="str">
        <f>入力シート!AG195</f>
        <v>□</v>
      </c>
      <c r="OL2" s="1218" t="str">
        <f>入力シート!AG196</f>
        <v>□</v>
      </c>
      <c r="OM2" s="1218">
        <f>入力シート!AI196</f>
        <v>0</v>
      </c>
      <c r="ON2" s="1218">
        <f>入力シート!AG199</f>
        <v>0</v>
      </c>
      <c r="OO2" s="1218">
        <f>入力シート!AM199</f>
        <v>5</v>
      </c>
      <c r="OP2" s="1218" t="str">
        <f>入力シート!AF201</f>
        <v>☑</v>
      </c>
      <c r="OQ2" s="1218" t="str">
        <f>入力シート!AF202</f>
        <v>□</v>
      </c>
      <c r="OR2" s="1218" t="str">
        <f>入力シート!AF204</f>
        <v>□</v>
      </c>
      <c r="OS2" s="1218">
        <f>入力シート!AI205</f>
        <v>0</v>
      </c>
      <c r="OT2" s="1218" t="str">
        <f>入力シート!AF206</f>
        <v>□</v>
      </c>
      <c r="OU2" s="1218" t="str">
        <f>入力シート!AG208</f>
        <v>□</v>
      </c>
      <c r="OV2" s="1218" t="str">
        <f>入力シート!AG209</f>
        <v>□</v>
      </c>
      <c r="OW2" s="1218" t="str">
        <f>入力シート!AG210</f>
        <v>□</v>
      </c>
      <c r="OX2" s="1218" t="str">
        <f>入力シート!AG211</f>
        <v>□</v>
      </c>
      <c r="OY2" s="1218">
        <f>入力シート!AI211</f>
        <v>0</v>
      </c>
      <c r="OZ2" s="1218">
        <f>入力シート!AG214</f>
        <v>0</v>
      </c>
      <c r="PA2" s="1218">
        <f>入力シート!AM214</f>
        <v>5</v>
      </c>
      <c r="PB2" s="1218" t="str">
        <f>入力シート!AF216</f>
        <v>☑</v>
      </c>
      <c r="PC2" s="1218" t="str">
        <f>入力シート!AF217</f>
        <v>□</v>
      </c>
      <c r="PD2" s="1218" t="str">
        <f>入力シート!AF219</f>
        <v>□</v>
      </c>
      <c r="PE2" s="1218" t="str">
        <f>入力シート!AG221</f>
        <v>□</v>
      </c>
      <c r="PF2" s="1218" t="str">
        <f>入力シート!AG222</f>
        <v>□</v>
      </c>
      <c r="PG2" s="1218" t="str">
        <f>入力シート!AG223</f>
        <v>□</v>
      </c>
      <c r="PH2" s="1218">
        <f>入力シート!AI223</f>
        <v>0</v>
      </c>
      <c r="PI2" s="1218" t="str">
        <f>入力シート!AF224</f>
        <v>□</v>
      </c>
      <c r="PJ2" s="1218" t="str">
        <f>入力シート!AG226</f>
        <v>□</v>
      </c>
      <c r="PK2" s="1218" t="str">
        <f>入力シート!AG227</f>
        <v>□</v>
      </c>
      <c r="PL2" s="1218" t="str">
        <f>入力シート!AG228</f>
        <v>□</v>
      </c>
      <c r="PM2" s="1218">
        <f>入力シート!AI228</f>
        <v>0</v>
      </c>
      <c r="PN2" s="1218" t="str">
        <f>入力シート!AF229</f>
        <v>□</v>
      </c>
      <c r="PO2" s="1218" t="str">
        <f>入力シート!AG231</f>
        <v>□</v>
      </c>
      <c r="PP2" s="1218" t="str">
        <f>入力シート!AG232</f>
        <v>□</v>
      </c>
      <c r="PQ2" s="1218" t="str">
        <f>入力シート!AG228</f>
        <v>□</v>
      </c>
      <c r="PR2" s="1218">
        <f>入力シート!AI233</f>
        <v>0</v>
      </c>
      <c r="PS2" s="1218" t="str">
        <f>入力シート!AF234</f>
        <v>□</v>
      </c>
      <c r="PT2" s="1218" t="str">
        <f>入力シート!AG236</f>
        <v>□</v>
      </c>
      <c r="PU2" s="1218" t="str">
        <f>入力シート!AG237</f>
        <v>□</v>
      </c>
      <c r="PV2" s="1218">
        <f>入力シート!AI237</f>
        <v>0</v>
      </c>
      <c r="PW2" s="1218" t="str">
        <f>入力シート!AF238</f>
        <v>□</v>
      </c>
      <c r="PX2" s="1218" t="str">
        <f>入力シート!AG240</f>
        <v>□</v>
      </c>
      <c r="PY2" s="1218" t="str">
        <f>入力シート!AG241</f>
        <v>□</v>
      </c>
      <c r="PZ2" s="1218" t="str">
        <f>入力シート!AG242</f>
        <v>□</v>
      </c>
      <c r="QA2" s="1218">
        <f>入力シート!AI242</f>
        <v>0</v>
      </c>
      <c r="QB2" s="1218">
        <f>入力シート!AG244</f>
        <v>0</v>
      </c>
      <c r="QC2" s="1218">
        <f>入力シート!AM244</f>
        <v>5</v>
      </c>
      <c r="QD2" s="1218" t="str">
        <f>入力シート!AF246</f>
        <v>☑</v>
      </c>
      <c r="QE2" s="1218" t="str">
        <f>入力シート!AF247</f>
        <v>□</v>
      </c>
      <c r="QF2" s="1218" t="str">
        <f>入力シート!AF249</f>
        <v>□</v>
      </c>
      <c r="QG2" s="1218" t="str">
        <f>入力シート!AG251</f>
        <v>□</v>
      </c>
      <c r="QH2" s="1218" t="str">
        <f>入力シート!AG252</f>
        <v>□</v>
      </c>
      <c r="QI2" s="1218">
        <f>入力シート!AI252</f>
        <v>0</v>
      </c>
      <c r="QJ2" s="1218" t="str">
        <f>入力シート!AF253</f>
        <v>□</v>
      </c>
      <c r="QK2" s="1218" t="str">
        <f>入力シート!AG255</f>
        <v>□</v>
      </c>
      <c r="QL2" s="1218" t="str">
        <f>入力シート!AG256</f>
        <v>□</v>
      </c>
      <c r="QM2" s="1218" t="str">
        <f>入力シート!AG257</f>
        <v>□</v>
      </c>
      <c r="QN2" s="1218">
        <f>入力シート!AI257</f>
        <v>0</v>
      </c>
      <c r="QO2" s="1218" t="str">
        <f>入力シート!AF258</f>
        <v>□</v>
      </c>
      <c r="QP2" s="1218" t="str">
        <f>入力シート!AG260</f>
        <v>□</v>
      </c>
      <c r="QQ2" s="1218" t="str">
        <f>入力シート!AG261</f>
        <v>□</v>
      </c>
      <c r="QR2" s="1218" t="str">
        <f>入力シート!AG262</f>
        <v>□</v>
      </c>
      <c r="QS2" s="1218">
        <f>入力シート!AI262</f>
        <v>0</v>
      </c>
      <c r="QT2" s="1218" t="str">
        <f>入力シート!AF263</f>
        <v>□</v>
      </c>
      <c r="QU2" s="1218" t="str">
        <f>入力シート!AG265</f>
        <v>□</v>
      </c>
      <c r="QV2" s="1218" t="str">
        <f>入力シート!AG266</f>
        <v>□</v>
      </c>
      <c r="QW2" s="1218">
        <f>入力シート!AI266</f>
        <v>0</v>
      </c>
      <c r="QX2" s="1218">
        <f>入力シート!AG268</f>
        <v>0</v>
      </c>
      <c r="QY2" s="1218">
        <f>入力シート!AM268</f>
        <v>5</v>
      </c>
      <c r="QZ2" s="1218" t="str">
        <f>入力シート!AF270</f>
        <v>☑</v>
      </c>
      <c r="RA2" s="1218">
        <f>入力シート!AH272</f>
        <v>0</v>
      </c>
      <c r="RB2" s="1220">
        <f>入力シート!AI274</f>
        <v>0</v>
      </c>
      <c r="RC2" s="1220">
        <f>入力シート!AK274</f>
        <v>0</v>
      </c>
      <c r="RD2" s="1218" t="str">
        <f>入力シート!AK275</f>
        <v>-</v>
      </c>
      <c r="RE2" s="1218" t="str">
        <f>入力シート!AG277</f>
        <v>□</v>
      </c>
      <c r="RF2" s="1218">
        <f>入力シート!AG280</f>
        <v>0</v>
      </c>
      <c r="RG2" s="1218" t="str">
        <f>入力シート!AM280</f>
        <v>-</v>
      </c>
      <c r="RH2" s="1218" t="str">
        <f>入力シート!AF282</f>
        <v>☑</v>
      </c>
      <c r="RI2" s="1218" t="str">
        <f>入力シート!AF283</f>
        <v>□</v>
      </c>
      <c r="RJ2" s="1218" t="str">
        <f>入力シート!AF285</f>
        <v>□</v>
      </c>
      <c r="RK2" s="1218" t="str">
        <f>入力シート!AG287</f>
        <v>□</v>
      </c>
      <c r="RL2" s="1218" t="str">
        <f>入力シート!AG288</f>
        <v>□</v>
      </c>
      <c r="RM2" s="1218">
        <f>入力シート!AI288</f>
        <v>0</v>
      </c>
      <c r="RN2" s="1218" t="str">
        <f>入力シート!AF289</f>
        <v>□</v>
      </c>
      <c r="RO2" s="1218" t="str">
        <f>入力シート!AG291</f>
        <v>□</v>
      </c>
      <c r="RP2" s="1218" t="str">
        <f>入力シート!AG292</f>
        <v>□</v>
      </c>
      <c r="RQ2" s="1218">
        <f>入力シート!AI292</f>
        <v>0</v>
      </c>
      <c r="RR2" s="1218" t="str">
        <f>入力シート!AF293</f>
        <v>□</v>
      </c>
      <c r="RS2" s="1218" t="str">
        <f>入力シート!AG295</f>
        <v>□</v>
      </c>
      <c r="RT2" s="1218" t="str">
        <f>入力シート!AG296</f>
        <v>□</v>
      </c>
      <c r="RU2" s="1218" t="str">
        <f>入力シート!AF297</f>
        <v>□</v>
      </c>
      <c r="RV2" s="1218">
        <f>入力シート!AG301</f>
        <v>0</v>
      </c>
      <c r="RW2" s="1218">
        <f>入力シート!AM301</f>
        <v>5</v>
      </c>
      <c r="RX2" s="1218" t="str">
        <f>入力シート!AF303</f>
        <v>☑</v>
      </c>
      <c r="RY2" s="1218" t="str">
        <f>入力シート!AF304</f>
        <v>□</v>
      </c>
      <c r="RZ2" s="1218" t="str">
        <f>入力シート!AF306</f>
        <v>□</v>
      </c>
      <c r="SA2" s="1218">
        <f>入力シート!AI308</f>
        <v>0</v>
      </c>
      <c r="SB2" s="1218" t="str">
        <f>入力シート!AF309</f>
        <v>□</v>
      </c>
      <c r="SC2" s="1218" t="str">
        <f>入力シート!AG311</f>
        <v>□</v>
      </c>
      <c r="SD2" s="1218" t="str">
        <f>入力シート!AG312</f>
        <v>□</v>
      </c>
      <c r="SE2" s="1218" t="str">
        <f>入力シート!AG313</f>
        <v>□</v>
      </c>
      <c r="SF2" s="1218" t="str">
        <f>入力シート!AG314</f>
        <v>□</v>
      </c>
      <c r="SG2" s="1218">
        <f>入力シート!AI314</f>
        <v>0</v>
      </c>
      <c r="SH2" s="1218" t="str">
        <f>入力シート!AF315</f>
        <v>□</v>
      </c>
      <c r="SI2" s="1218">
        <f>入力シート!AG319</f>
        <v>0</v>
      </c>
      <c r="SJ2" s="1218">
        <f>入力シート!AM319</f>
        <v>5</v>
      </c>
      <c r="SK2" s="1218" t="str">
        <f>入力シート!AF321</f>
        <v>☑</v>
      </c>
      <c r="SL2" s="1218" t="str">
        <f>入力シート!AF322</f>
        <v>□</v>
      </c>
      <c r="SM2" s="1218" t="str">
        <f>入力シート!AF324</f>
        <v>□</v>
      </c>
      <c r="SN2" s="1218">
        <f>入力シート!AI325</f>
        <v>0</v>
      </c>
      <c r="SO2" s="1218" t="str">
        <f>入力シート!AF326</f>
        <v>□</v>
      </c>
      <c r="SP2" s="1218" t="str">
        <f>入力シート!AF327</f>
        <v>□</v>
      </c>
      <c r="SQ2" s="1218" t="str">
        <f>入力シート!AF328</f>
        <v>□</v>
      </c>
      <c r="SR2" s="1218" t="str">
        <f>入力シート!AF329</f>
        <v>□</v>
      </c>
      <c r="SS2" s="1218" t="str">
        <f>入力シート!AG331</f>
        <v>□</v>
      </c>
      <c r="ST2" s="1218" t="str">
        <f>入力シート!AG332</f>
        <v>□</v>
      </c>
      <c r="SU2" s="1218" t="str">
        <f>入力シート!AG333</f>
        <v>□</v>
      </c>
      <c r="SV2" s="1218" t="str">
        <f>入力シート!AG334</f>
        <v>□</v>
      </c>
      <c r="SW2" s="1218">
        <f>入力シート!AI334</f>
        <v>0</v>
      </c>
      <c r="SX2" s="1218">
        <f>入力シート!AG337</f>
        <v>0</v>
      </c>
      <c r="SY2" s="1218">
        <f>入力シート!AM337</f>
        <v>10</v>
      </c>
      <c r="SZ2" s="1218" t="e">
        <f>入力シート!AM339</f>
        <v>#VALUE!</v>
      </c>
      <c r="TB2" s="1218">
        <f>入力シート!AR26</f>
        <v>0</v>
      </c>
      <c r="TC2" s="1220">
        <f>入力シート!AV28</f>
        <v>0</v>
      </c>
      <c r="TD2" s="1220">
        <f>入力シート!AV30</f>
        <v>0</v>
      </c>
      <c r="TE2" s="1220">
        <f>入力シート!AV32</f>
        <v>0</v>
      </c>
      <c r="TF2" s="1218" t="str">
        <f>入力シート!AV34</f>
        <v>-</v>
      </c>
      <c r="TG2" s="1218">
        <f>入力シート!AQ37</f>
        <v>0</v>
      </c>
      <c r="TH2" s="1218" t="str">
        <f>入力シート!AX37</f>
        <v>-</v>
      </c>
      <c r="TI2" s="1218">
        <f>入力シート!JM39</f>
        <v>0</v>
      </c>
      <c r="TJ2" s="1218" t="str">
        <f>入力シート!AS39</f>
        <v>□</v>
      </c>
      <c r="TK2" s="1218">
        <f>入力シート!AR41</f>
        <v>0</v>
      </c>
      <c r="TL2" s="1220">
        <f>入力シート!AS42</f>
        <v>0</v>
      </c>
      <c r="TM2" s="1220">
        <f>入力シート!AV42</f>
        <v>0</v>
      </c>
      <c r="TN2" s="1218" t="e">
        <f>入力シート!AV43</f>
        <v>#DIV/0!</v>
      </c>
      <c r="TO2" s="1220">
        <f>入力シート!AS45</f>
        <v>0</v>
      </c>
      <c r="TP2" s="1220">
        <f>入力シート!AV45</f>
        <v>0</v>
      </c>
      <c r="TQ2" s="1218" t="e">
        <f>入力シート!AV46</f>
        <v>#DIV/0!</v>
      </c>
      <c r="TR2" s="1218" t="e">
        <f>入力シート!AS49</f>
        <v>#DIV/0!</v>
      </c>
      <c r="TS2" s="1218">
        <f>入力シート!AU49</f>
        <v>0</v>
      </c>
      <c r="TT2" s="1218">
        <f>入力シート!AV49</f>
        <v>0</v>
      </c>
      <c r="TU2" s="1218">
        <f>入力シート!AV50</f>
        <v>0</v>
      </c>
      <c r="TV2" s="1218">
        <f>入力シート!AQ52</f>
        <v>0</v>
      </c>
      <c r="TW2" s="1218" t="e">
        <f>入力シート!AX52</f>
        <v>#DIV/0!</v>
      </c>
      <c r="TX2" s="1218" t="str">
        <f>入力シート!AS54</f>
        <v>☑</v>
      </c>
      <c r="TY2" s="1218" t="str">
        <f>入力シート!AP55</f>
        <v>□</v>
      </c>
      <c r="TZ2" s="1218">
        <f>入力シート!AR57</f>
        <v>0</v>
      </c>
      <c r="UA2" s="1220">
        <f>入力シート!AU59</f>
        <v>0</v>
      </c>
      <c r="UB2" s="1220">
        <f>入力シート!AU61</f>
        <v>0</v>
      </c>
      <c r="UC2" s="1218" t="str">
        <f>入力シート!AU63</f>
        <v>-</v>
      </c>
      <c r="UD2" s="1218" t="str">
        <f>入力シート!AQ65</f>
        <v>☑</v>
      </c>
      <c r="UE2" s="1218">
        <f>入力シート!AQ69</f>
        <v>0</v>
      </c>
      <c r="UF2" s="1218" t="str">
        <f>入力シート!AX69</f>
        <v>-</v>
      </c>
      <c r="UG2" s="1218" t="str">
        <f>入力シート!AS71</f>
        <v>□</v>
      </c>
      <c r="UH2" s="1218" t="str">
        <f>入力シート!AP72</f>
        <v>□</v>
      </c>
      <c r="UI2" s="1218">
        <f>入力シート!AR75</f>
        <v>0</v>
      </c>
      <c r="UJ2" s="1220">
        <f>入力シート!AS77</f>
        <v>0</v>
      </c>
      <c r="UK2" s="1220">
        <f>入力シート!AS79</f>
        <v>0</v>
      </c>
      <c r="UL2" s="1218" t="str">
        <f>入力シート!AS81</f>
        <v>-</v>
      </c>
      <c r="UM2" s="1218" t="str">
        <f>入力シート!AQ83</f>
        <v>□</v>
      </c>
      <c r="UN2" s="1218">
        <f>入力シート!AQ87</f>
        <v>0</v>
      </c>
      <c r="UO2" s="1218" t="str">
        <f>入力シート!AX87</f>
        <v>-</v>
      </c>
      <c r="UP2" s="1218" t="str">
        <f>入力シート!AP89</f>
        <v>□</v>
      </c>
      <c r="UQ2" s="1218" t="str">
        <f>入力シート!AS89</f>
        <v>□</v>
      </c>
      <c r="UR2" s="1218" t="str">
        <f>入力シート!AP90</f>
        <v>□</v>
      </c>
      <c r="US2" s="1218" t="str">
        <f>入力シート!AP92</f>
        <v>□</v>
      </c>
      <c r="UT2" s="1218" t="str">
        <f>入力シート!AQ94</f>
        <v>□</v>
      </c>
      <c r="UU2" s="1218" t="str">
        <f>入力シート!AQ95</f>
        <v>□</v>
      </c>
      <c r="UV2" s="1218">
        <f>入力シート!AS95</f>
        <v>0</v>
      </c>
      <c r="UW2" s="1218" t="str">
        <f>入力シート!AP96</f>
        <v>□</v>
      </c>
      <c r="UX2" s="1218" t="str">
        <f>入力シート!AQ98</f>
        <v>□</v>
      </c>
      <c r="UY2" s="1218" t="str">
        <f>入力シート!AQ99</f>
        <v>□</v>
      </c>
      <c r="UZ2" s="1218" t="str">
        <f>入力シート!AQ100</f>
        <v>□</v>
      </c>
      <c r="VA2" s="1218">
        <f>入力シート!AS100</f>
        <v>0</v>
      </c>
      <c r="VB2" s="1218" t="str">
        <f>入力シート!AP101</f>
        <v>□</v>
      </c>
      <c r="VC2" s="1218" t="str">
        <f>入力シート!AQ103</f>
        <v>□</v>
      </c>
      <c r="VD2" s="1218" t="str">
        <f>入力シート!AQ104</f>
        <v>□</v>
      </c>
      <c r="VE2" s="1218" t="str">
        <f>入力シート!AQ105</f>
        <v>□</v>
      </c>
      <c r="VF2" s="1218" t="str">
        <f>入力シート!AQ107</f>
        <v>□</v>
      </c>
      <c r="VG2" s="1218" t="str">
        <f>入力シート!AQ108</f>
        <v>□</v>
      </c>
      <c r="VH2" s="1218" t="str">
        <f>入力シート!AQ109</f>
        <v>□</v>
      </c>
      <c r="VI2" s="1218">
        <f>入力シート!AS109</f>
        <v>0</v>
      </c>
      <c r="VJ2" s="1218" t="str">
        <f>入力シート!AP110</f>
        <v>□</v>
      </c>
      <c r="VK2" s="1218" t="str">
        <f>入力シート!AQ112</f>
        <v>□</v>
      </c>
      <c r="VL2" s="1218" t="str">
        <f>入力シート!AQ113</f>
        <v>□</v>
      </c>
      <c r="VM2" s="1218" t="str">
        <f>入力シート!AQ114</f>
        <v>□</v>
      </c>
      <c r="VN2" s="1218" t="str">
        <f>入力シート!AQ115</f>
        <v>□</v>
      </c>
      <c r="VO2" s="1218">
        <f>入力シート!AS115</f>
        <v>0</v>
      </c>
      <c r="VP2" s="1218" t="str">
        <f>入力シート!AP116</f>
        <v>□</v>
      </c>
      <c r="VQ2" s="1218" t="str">
        <f>入力シート!AQ118</f>
        <v>□</v>
      </c>
      <c r="VR2" s="1218">
        <f>入力シート!IS121</f>
        <v>0</v>
      </c>
      <c r="VS2" s="1218" t="str">
        <f>入力シート!AX121</f>
        <v>-</v>
      </c>
      <c r="VT2" s="1218" t="str">
        <f>入力シート!AP123</f>
        <v>□</v>
      </c>
      <c r="VU2" s="1218" t="str">
        <f>入力シート!AS123</f>
        <v>□</v>
      </c>
      <c r="VV2" s="1218" t="str">
        <f>入力シート!AP124</f>
        <v>□</v>
      </c>
      <c r="VW2" s="1218" t="str">
        <f>入力シート!AP126</f>
        <v>□</v>
      </c>
      <c r="VX2" s="1218">
        <f>入力シート!AS127</f>
        <v>0</v>
      </c>
      <c r="VY2" s="1218" t="str">
        <f>入力シート!AP128</f>
        <v>□</v>
      </c>
      <c r="VZ2" s="1218" t="str">
        <f>入力シート!AQ130</f>
        <v>□</v>
      </c>
      <c r="WA2" s="1218" t="str">
        <f>入力シート!AQ131</f>
        <v>□</v>
      </c>
      <c r="WB2" s="1218" t="str">
        <f>入力シート!AQ132</f>
        <v>□</v>
      </c>
      <c r="WC2" s="1218">
        <f>入力シート!AS132</f>
        <v>0</v>
      </c>
      <c r="WD2" s="1218">
        <f>入力シート!AQ135</f>
        <v>0</v>
      </c>
      <c r="WE2" s="1218" t="str">
        <f>入力シート!AX135</f>
        <v>-</v>
      </c>
      <c r="WF2" s="1218" t="str">
        <f>入力シート!AP137</f>
        <v>□</v>
      </c>
      <c r="WG2" s="1218" t="str">
        <f>入力シート!AS137</f>
        <v>□</v>
      </c>
      <c r="WH2" s="1218" t="str">
        <f>入力シート!AP138</f>
        <v>□</v>
      </c>
      <c r="WI2" s="1218" t="str">
        <f>入力シート!AP140</f>
        <v>□</v>
      </c>
      <c r="WJ2" s="1218" t="str">
        <f>入力シート!AP141</f>
        <v>□</v>
      </c>
      <c r="WK2" s="1218" t="str">
        <f>入力シート!AP142</f>
        <v>□</v>
      </c>
      <c r="WL2" s="1218">
        <f>入力シート!AS143</f>
        <v>0</v>
      </c>
      <c r="WM2" s="1218" t="str">
        <f>入力シート!AQ145</f>
        <v>□</v>
      </c>
      <c r="WN2" s="1218">
        <f>入力シート!AQ149</f>
        <v>0</v>
      </c>
      <c r="WO2" s="1218" t="str">
        <f>入力シート!AX149</f>
        <v>-</v>
      </c>
      <c r="WP2" s="1218" t="str">
        <f>入力シート!AP151</f>
        <v>□</v>
      </c>
      <c r="WQ2" s="1218" t="str">
        <f>入力シート!AS151</f>
        <v>□</v>
      </c>
      <c r="WR2" s="1218" t="str">
        <f>入力シート!AP152</f>
        <v>□</v>
      </c>
      <c r="WS2" s="1218" t="str">
        <f>入力シート!AP154</f>
        <v>□</v>
      </c>
      <c r="WT2" s="1218" t="str">
        <f>入力シート!AQ156</f>
        <v>□</v>
      </c>
      <c r="WU2" s="1218" t="str">
        <f>入力シート!AQ157</f>
        <v>□</v>
      </c>
      <c r="WV2" s="1218" t="str">
        <f>入力シート!AQ158</f>
        <v>□</v>
      </c>
      <c r="WW2" s="1218" t="str">
        <f>入力シート!AQ159</f>
        <v>□</v>
      </c>
      <c r="WX2" s="1218" t="str">
        <f>入力シート!AP160</f>
        <v>□</v>
      </c>
      <c r="WY2" s="1218" t="str">
        <f>入力シート!AQ162</f>
        <v>□</v>
      </c>
      <c r="WZ2" s="1218" t="str">
        <f>入力シート!AQ163</f>
        <v>□</v>
      </c>
      <c r="XA2" s="1218" t="str">
        <f>入力シート!AQ164</f>
        <v>□</v>
      </c>
      <c r="XB2" s="1218">
        <f>入力シート!AS164</f>
        <v>0</v>
      </c>
      <c r="XC2" s="1218" t="str">
        <f>入力シート!AP165</f>
        <v>□</v>
      </c>
      <c r="XD2" s="1218" t="str">
        <f>入力シート!AQ167</f>
        <v>□</v>
      </c>
      <c r="XE2" s="1218" t="str">
        <f>入力シート!AQ168</f>
        <v>□</v>
      </c>
      <c r="XF2" s="1218" t="str">
        <f>入力シート!AQ169</f>
        <v>□</v>
      </c>
      <c r="XG2" s="1218" t="str">
        <f>入力シート!AQ170</f>
        <v>□</v>
      </c>
      <c r="XH2" s="1218">
        <f>入力シート!AS170</f>
        <v>0</v>
      </c>
      <c r="XI2" s="1218">
        <f>入力シート!AQ175</f>
        <v>0</v>
      </c>
      <c r="XJ2" s="1218" t="str">
        <f>入力シート!AX175</f>
        <v>-</v>
      </c>
      <c r="XK2" s="1218" t="str">
        <f>入力シート!AP177</f>
        <v>□</v>
      </c>
      <c r="XL2" s="1218" t="str">
        <f>入力シート!AS177</f>
        <v>□</v>
      </c>
      <c r="XM2" s="1218" t="str">
        <f>入力シート!AP178</f>
        <v>□</v>
      </c>
      <c r="XN2" s="1218" t="str">
        <f>入力シート!AP180</f>
        <v>□</v>
      </c>
      <c r="XO2" s="1218">
        <f>入力シート!AS182</f>
        <v>0</v>
      </c>
      <c r="XP2" s="1218" t="str">
        <f>入力シート!AP183</f>
        <v>□</v>
      </c>
      <c r="XQ2" s="1218" t="str">
        <f>入力シート!AQ185</f>
        <v>□</v>
      </c>
      <c r="XR2" s="1218" t="str">
        <f>入力シート!AQ186</f>
        <v>□</v>
      </c>
      <c r="XS2" s="1218" t="str">
        <f>入力シート!AQ187</f>
        <v>□</v>
      </c>
      <c r="XT2" s="1218" t="str">
        <f>入力シート!AQ188</f>
        <v>□</v>
      </c>
      <c r="XU2" s="1218">
        <f>入力シート!AS188</f>
        <v>0</v>
      </c>
      <c r="XV2" s="1218" t="str">
        <f>入力シート!AP189</f>
        <v>□</v>
      </c>
      <c r="XW2" s="1218">
        <f>入力シート!AS190</f>
        <v>0</v>
      </c>
      <c r="XX2" s="1218" t="str">
        <f>入力シート!AP191</f>
        <v>□</v>
      </c>
      <c r="XY2" s="1218" t="str">
        <f>入力シート!AQ193</f>
        <v>□</v>
      </c>
      <c r="XZ2" s="1218" t="str">
        <f>入力シート!AQ194</f>
        <v>□</v>
      </c>
      <c r="YA2" s="1218" t="str">
        <f>入力シート!AQ195</f>
        <v>□</v>
      </c>
      <c r="YB2" s="1218" t="str">
        <f>入力シート!AQ196</f>
        <v>□</v>
      </c>
      <c r="YC2" s="1218">
        <f>入力シート!AS196</f>
        <v>0</v>
      </c>
      <c r="YD2" s="1218">
        <f>入力シート!AQ199</f>
        <v>0</v>
      </c>
      <c r="YE2" s="1218" t="str">
        <f>入力シート!AX199</f>
        <v>-</v>
      </c>
      <c r="YF2" s="1218" t="str">
        <f>入力シート!AP201</f>
        <v>□</v>
      </c>
      <c r="YG2" s="1218" t="str">
        <f>入力シート!AS201</f>
        <v>□</v>
      </c>
      <c r="YH2" s="1218" t="str">
        <f>入力シート!AP202</f>
        <v>□</v>
      </c>
      <c r="YI2" s="1218" t="str">
        <f>入力シート!AP204</f>
        <v>□</v>
      </c>
      <c r="YJ2" s="1218">
        <f>入力シート!AS205</f>
        <v>0</v>
      </c>
      <c r="YK2" s="1218" t="str">
        <f>入力シート!AP206</f>
        <v>□</v>
      </c>
      <c r="YL2" s="1218" t="str">
        <f>入力シート!AQ208</f>
        <v>□</v>
      </c>
      <c r="YM2" s="1218" t="str">
        <f>入力シート!AQ209</f>
        <v>□</v>
      </c>
      <c r="YN2" s="1218" t="str">
        <f>入力シート!AQ210</f>
        <v>□</v>
      </c>
      <c r="YO2" s="1218" t="str">
        <f>入力シート!AQ211</f>
        <v>□</v>
      </c>
      <c r="YP2" s="1218">
        <f>入力シート!AS211</f>
        <v>0</v>
      </c>
      <c r="YQ2" s="1218">
        <f>入力シート!AQ214</f>
        <v>0</v>
      </c>
      <c r="YR2" s="1218" t="str">
        <f>入力シート!AX214</f>
        <v>-</v>
      </c>
      <c r="YS2" s="1218" t="str">
        <f>入力シート!AP216</f>
        <v>□</v>
      </c>
      <c r="YT2" s="1218" t="str">
        <f>入力シート!AS216</f>
        <v>□</v>
      </c>
      <c r="YU2" s="1218" t="str">
        <f>入力シート!AP217</f>
        <v>□</v>
      </c>
      <c r="YV2" s="1218" t="str">
        <f>入力シート!AP219</f>
        <v>□</v>
      </c>
      <c r="YW2" s="1218" t="str">
        <f>入力シート!AQ221</f>
        <v>□</v>
      </c>
      <c r="YX2" s="1218" t="str">
        <f>入力シート!AQ222</f>
        <v>□</v>
      </c>
      <c r="YY2" s="1218" t="str">
        <f>入力シート!AQ223</f>
        <v>□</v>
      </c>
      <c r="YZ2" s="1218">
        <f>入力シート!AS223</f>
        <v>0</v>
      </c>
      <c r="ZA2" s="1218" t="str">
        <f>入力シート!AP224</f>
        <v>□</v>
      </c>
      <c r="ZB2" s="1218" t="str">
        <f>入力シート!AQ226</f>
        <v>□</v>
      </c>
      <c r="ZC2" s="1218" t="str">
        <f>入力シート!AQ227</f>
        <v>□</v>
      </c>
      <c r="ZD2" s="1218" t="str">
        <f>入力シート!AQ228</f>
        <v>□</v>
      </c>
      <c r="ZE2" s="1218">
        <f>入力シート!AS228</f>
        <v>0</v>
      </c>
      <c r="ZF2" s="1218" t="str">
        <f>入力シート!AP229</f>
        <v>□</v>
      </c>
      <c r="ZG2" s="1218" t="str">
        <f>入力シート!AQ231</f>
        <v>□</v>
      </c>
      <c r="ZH2" s="1218" t="str">
        <f>入力シート!AQ232</f>
        <v>□</v>
      </c>
      <c r="ZI2" s="1218" t="str">
        <f>入力シート!AQ228</f>
        <v>□</v>
      </c>
      <c r="ZJ2" s="1218">
        <f>入力シート!AS233</f>
        <v>0</v>
      </c>
      <c r="ZK2" s="1218" t="str">
        <f>入力シート!AP234</f>
        <v>□</v>
      </c>
      <c r="ZL2" s="1218" t="str">
        <f>入力シート!AQ236</f>
        <v>□</v>
      </c>
      <c r="ZM2" s="1218" t="str">
        <f>入力シート!AQ237</f>
        <v>□</v>
      </c>
      <c r="ZN2" s="1218">
        <f>入力シート!AS237</f>
        <v>0</v>
      </c>
      <c r="ZO2" s="1218" t="str">
        <f>入力シート!AP238</f>
        <v>□</v>
      </c>
      <c r="ZP2" s="1218" t="str">
        <f>入力シート!AQ240</f>
        <v>□</v>
      </c>
      <c r="ZQ2" s="1218" t="str">
        <f>入力シート!AQ241</f>
        <v>□</v>
      </c>
      <c r="ZR2" s="1218" t="str">
        <f>入力シート!AQ242</f>
        <v>□</v>
      </c>
      <c r="ZS2" s="1218">
        <f>入力シート!AS242</f>
        <v>0</v>
      </c>
      <c r="ZT2" s="1218">
        <f>入力シート!AQ244</f>
        <v>0</v>
      </c>
      <c r="ZU2" s="1218" t="str">
        <f>入力シート!AX244</f>
        <v>-</v>
      </c>
      <c r="ZV2" s="1218" t="str">
        <f>入力シート!AP246</f>
        <v>□</v>
      </c>
      <c r="ZW2" s="1218" t="str">
        <f>入力シート!AS246</f>
        <v>□</v>
      </c>
      <c r="ZX2" s="1218" t="str">
        <f>入力シート!AP247</f>
        <v>□</v>
      </c>
      <c r="ZY2" s="1218" t="str">
        <f>入力シート!AP249</f>
        <v>□</v>
      </c>
      <c r="ZZ2" s="1218" t="str">
        <f>入力シート!AQ251</f>
        <v>□</v>
      </c>
      <c r="AAA2" s="1218" t="str">
        <f>入力シート!AQ252</f>
        <v>□</v>
      </c>
      <c r="AAB2" s="1218">
        <f>入力シート!AS252</f>
        <v>0</v>
      </c>
      <c r="AAC2" s="1218" t="str">
        <f>入力シート!AP253</f>
        <v>□</v>
      </c>
      <c r="AAD2" s="1218" t="str">
        <f>入力シート!AQ255</f>
        <v>□</v>
      </c>
      <c r="AAE2" s="1218" t="str">
        <f>入力シート!AQ256</f>
        <v>□</v>
      </c>
      <c r="AAF2" s="1218" t="str">
        <f>入力シート!AQ257</f>
        <v>□</v>
      </c>
      <c r="AAG2" s="1218">
        <f>入力シート!AS257</f>
        <v>0</v>
      </c>
      <c r="AAH2" s="1218" t="str">
        <f>入力シート!AP258</f>
        <v>□</v>
      </c>
      <c r="AAI2" s="1218" t="str">
        <f>入力シート!AQ260</f>
        <v>□</v>
      </c>
      <c r="AAJ2" s="1218" t="str">
        <f>入力シート!AQ261</f>
        <v>□</v>
      </c>
      <c r="AAK2" s="1218" t="str">
        <f>入力シート!AQ262</f>
        <v>□</v>
      </c>
      <c r="AAL2" s="1218">
        <f>入力シート!AS262</f>
        <v>0</v>
      </c>
      <c r="AAM2" s="1218" t="str">
        <f>入力シート!AP263</f>
        <v>□</v>
      </c>
      <c r="AAN2" s="1218" t="str">
        <f>入力シート!AQ265</f>
        <v>□</v>
      </c>
      <c r="AAO2" s="1218" t="str">
        <f>入力シート!AQ266</f>
        <v>□</v>
      </c>
      <c r="AAP2" s="1218">
        <f>入力シート!AS266</f>
        <v>0</v>
      </c>
      <c r="AAQ2" s="1218">
        <f>入力シート!AQ268</f>
        <v>0</v>
      </c>
      <c r="AAR2" s="1218" t="str">
        <f>入力シート!AX268</f>
        <v>-</v>
      </c>
      <c r="AAS2" s="1218" t="str">
        <f>入力シート!AP270</f>
        <v>□</v>
      </c>
      <c r="AAT2" s="1218" t="str">
        <f>入力シート!AS270</f>
        <v>□</v>
      </c>
      <c r="AAU2" s="1218">
        <f>入力シート!AR272</f>
        <v>0</v>
      </c>
      <c r="AAV2" s="1220">
        <f>入力シート!AS274</f>
        <v>0</v>
      </c>
      <c r="AAW2" s="1220">
        <f>入力シート!AV274</f>
        <v>0</v>
      </c>
      <c r="AAX2" s="1218" t="str">
        <f>入力シート!AV275</f>
        <v>-</v>
      </c>
      <c r="AAY2" s="1218" t="str">
        <f>入力シート!AQ277</f>
        <v>□</v>
      </c>
      <c r="AAZ2" s="1218">
        <f>入力シート!AQ280</f>
        <v>0</v>
      </c>
      <c r="ABA2" s="1218" t="str">
        <f>入力シート!AX280</f>
        <v>-</v>
      </c>
      <c r="ABB2" s="1218" t="str">
        <f>入力シート!AP282</f>
        <v>□</v>
      </c>
      <c r="ABC2" s="1218" t="str">
        <f>入力シート!AS282</f>
        <v>□</v>
      </c>
      <c r="ABD2" s="1218" t="str">
        <f>入力シート!AP283</f>
        <v>□</v>
      </c>
      <c r="ABE2" s="1218" t="str">
        <f>入力シート!AP285</f>
        <v>□</v>
      </c>
      <c r="ABF2" s="1218" t="str">
        <f>入力シート!AQ287</f>
        <v>□</v>
      </c>
      <c r="ABG2" s="1218" t="str">
        <f>入力シート!AQ288</f>
        <v>□</v>
      </c>
      <c r="ABH2" s="1218">
        <f>入力シート!AS288</f>
        <v>0</v>
      </c>
      <c r="ABI2" s="1218" t="str">
        <f>入力シート!AP289</f>
        <v>□</v>
      </c>
      <c r="ABJ2" s="1218" t="str">
        <f>入力シート!AQ291</f>
        <v>□</v>
      </c>
      <c r="ABK2" s="1218" t="str">
        <f>入力シート!AQ292</f>
        <v>□</v>
      </c>
      <c r="ABL2" s="1218">
        <f>入力シート!AS292</f>
        <v>0</v>
      </c>
      <c r="ABM2" s="1218" t="str">
        <f>入力シート!AP293</f>
        <v>□</v>
      </c>
      <c r="ABN2" s="1218" t="str">
        <f>入力シート!AQ295</f>
        <v>□</v>
      </c>
      <c r="ABO2" s="1218" t="str">
        <f>入力シート!AQ296</f>
        <v>□</v>
      </c>
      <c r="ABP2" s="1218" t="str">
        <f>入力シート!AP297</f>
        <v>□</v>
      </c>
      <c r="ABQ2" s="1218">
        <f>入力シート!AQ301</f>
        <v>0</v>
      </c>
      <c r="ABR2" s="1218" t="str">
        <f>入力シート!AX301</f>
        <v>-</v>
      </c>
      <c r="ABS2" s="1218" t="str">
        <f>入力シート!AP303</f>
        <v>□</v>
      </c>
      <c r="ABT2" s="1218" t="str">
        <f>入力シート!AS303</f>
        <v>□</v>
      </c>
      <c r="ABU2" s="1218" t="str">
        <f>入力シート!AP304</f>
        <v>□</v>
      </c>
      <c r="ABV2" s="1218" t="str">
        <f>入力シート!AP306</f>
        <v>□</v>
      </c>
      <c r="ABW2" s="1218">
        <f>入力シート!AS308</f>
        <v>0</v>
      </c>
      <c r="ABX2" s="1218" t="str">
        <f>入力シート!AP309</f>
        <v>□</v>
      </c>
      <c r="ABY2" s="1218" t="str">
        <f>入力シート!AQ311</f>
        <v>□</v>
      </c>
      <c r="ABZ2" s="1218" t="str">
        <f>入力シート!AQ312</f>
        <v>□</v>
      </c>
      <c r="ACA2" s="1218" t="str">
        <f>入力シート!AQ313</f>
        <v>□</v>
      </c>
      <c r="ACB2" s="1218" t="str">
        <f>入力シート!AQ314</f>
        <v>□</v>
      </c>
      <c r="ACC2" s="1218">
        <f>入力シート!AS314</f>
        <v>0</v>
      </c>
      <c r="ACD2" s="1218" t="str">
        <f>入力シート!AP315</f>
        <v>□</v>
      </c>
      <c r="ACE2" s="1218">
        <f>入力シート!AQ319</f>
        <v>0</v>
      </c>
      <c r="ACF2" s="1218" t="str">
        <f>入力シート!AX319</f>
        <v>-</v>
      </c>
      <c r="ACG2" s="1218" t="str">
        <f>入力シート!AP321</f>
        <v>□</v>
      </c>
      <c r="ACH2" s="1218" t="str">
        <f>入力シート!AS321</f>
        <v>□</v>
      </c>
      <c r="ACI2" s="1218" t="str">
        <f>入力シート!AP322</f>
        <v>□</v>
      </c>
      <c r="ACJ2" s="1218" t="str">
        <f>入力シート!AP324</f>
        <v>□</v>
      </c>
      <c r="ACK2" s="1218">
        <f>入力シート!AS325</f>
        <v>0</v>
      </c>
      <c r="ACL2" s="1218" t="str">
        <f>入力シート!AP326</f>
        <v>□</v>
      </c>
      <c r="ACM2" s="1218" t="str">
        <f>入力シート!AP327</f>
        <v>□</v>
      </c>
      <c r="ACN2" s="1218" t="str">
        <f>入力シート!AP328</f>
        <v>□</v>
      </c>
      <c r="ACO2" s="1218" t="str">
        <f>入力シート!AP329</f>
        <v>□</v>
      </c>
      <c r="ACP2" s="1218" t="str">
        <f>入力シート!AQ331</f>
        <v>□</v>
      </c>
      <c r="ACQ2" s="1218" t="str">
        <f>入力シート!AQ332</f>
        <v>□</v>
      </c>
      <c r="ACR2" s="1218" t="str">
        <f>入力シート!AQ333</f>
        <v>□</v>
      </c>
      <c r="ACS2" s="1218" t="str">
        <f>入力シート!AQ334</f>
        <v>□</v>
      </c>
      <c r="ACT2" s="1218">
        <f>入力シート!AS334</f>
        <v>0</v>
      </c>
      <c r="ACU2" s="1218">
        <f>入力シート!AQ337</f>
        <v>0</v>
      </c>
      <c r="ACV2" s="1218" t="str">
        <f>入力シート!AX337</f>
        <v>-</v>
      </c>
      <c r="ACW2" s="1218" t="e">
        <f>入力シート!AX339</f>
        <v>#VALUE!</v>
      </c>
    </row>
    <row r="3" spans="1:777" s="1218" customFormat="1" ht="12">
      <c r="AY3" s="1218" t="s">
        <v>834</v>
      </c>
      <c r="BF3" s="1218" t="s">
        <v>843</v>
      </c>
      <c r="BS3" s="1218" t="s">
        <v>852</v>
      </c>
      <c r="CA3" s="1218" t="s">
        <v>856</v>
      </c>
      <c r="CI3" s="1218" t="s">
        <v>859</v>
      </c>
      <c r="DK3" s="1218" t="s">
        <v>880</v>
      </c>
      <c r="DU3" s="1218" t="s">
        <v>892</v>
      </c>
      <c r="EC3" s="1218" t="s">
        <v>893</v>
      </c>
      <c r="EV3" s="1218" t="s">
        <v>905</v>
      </c>
      <c r="FO3" s="1218" t="s">
        <v>915</v>
      </c>
      <c r="FZ3" s="1218" t="s">
        <v>919</v>
      </c>
      <c r="HA3" s="1218" t="s">
        <v>933</v>
      </c>
      <c r="HV3" s="1218" t="s">
        <v>946</v>
      </c>
      <c r="IC3" s="1218" t="s">
        <v>952</v>
      </c>
      <c r="IR3" s="1218" t="s">
        <v>963</v>
      </c>
      <c r="JD3" s="1218" t="s">
        <v>973</v>
      </c>
      <c r="JT3" s="1218" t="s">
        <v>834</v>
      </c>
      <c r="KB3" s="1218" t="s">
        <v>843</v>
      </c>
      <c r="KO3" s="1218" t="s">
        <v>852</v>
      </c>
      <c r="KW3" s="1218" t="s">
        <v>856</v>
      </c>
      <c r="LE3" s="1218" t="s">
        <v>859</v>
      </c>
      <c r="MH3" s="1218" t="s">
        <v>880</v>
      </c>
      <c r="MS3" s="1218" t="s">
        <v>892</v>
      </c>
      <c r="NB3" s="1218" t="s">
        <v>893</v>
      </c>
      <c r="NV3" s="1218" t="s">
        <v>905</v>
      </c>
      <c r="OP3" s="1218" t="s">
        <v>915</v>
      </c>
      <c r="PB3" s="1218" t="s">
        <v>919</v>
      </c>
      <c r="QD3" s="1218" t="s">
        <v>933</v>
      </c>
      <c r="RA3" s="1218" t="s">
        <v>946</v>
      </c>
      <c r="RH3" s="1218" t="s">
        <v>952</v>
      </c>
      <c r="RX3" s="1218" t="s">
        <v>963</v>
      </c>
      <c r="SK3" s="1218" t="s">
        <v>973</v>
      </c>
      <c r="TB3" s="1218" t="s">
        <v>834</v>
      </c>
      <c r="TI3" s="1218" t="s">
        <v>843</v>
      </c>
      <c r="TX3" s="1218" t="s">
        <v>852</v>
      </c>
      <c r="UG3" s="1218" t="s">
        <v>856</v>
      </c>
      <c r="UP3" s="1218" t="s">
        <v>859</v>
      </c>
      <c r="VT3" s="1218" t="s">
        <v>880</v>
      </c>
      <c r="WF3" s="1218" t="s">
        <v>892</v>
      </c>
      <c r="WP3" s="1218" t="s">
        <v>893</v>
      </c>
      <c r="XK3" s="1218" t="s">
        <v>905</v>
      </c>
      <c r="YF3" s="1218" t="s">
        <v>915</v>
      </c>
      <c r="YS3" s="1218" t="s">
        <v>919</v>
      </c>
      <c r="ZV3" s="1218" t="s">
        <v>933</v>
      </c>
      <c r="AAS3" s="1218" t="s">
        <v>946</v>
      </c>
      <c r="ABB3" s="1218" t="s">
        <v>952</v>
      </c>
      <c r="ABS3" s="1218" t="s">
        <v>963</v>
      </c>
      <c r="ACG3" s="1218" t="s">
        <v>973</v>
      </c>
    </row>
    <row r="4" spans="1:777" s="1218" customFormat="1" ht="12">
      <c r="AY4" s="1218" t="s">
        <v>99</v>
      </c>
      <c r="BF4" s="1218" t="s">
        <v>99</v>
      </c>
      <c r="BS4" s="1218" t="s">
        <v>99</v>
      </c>
      <c r="CA4" s="1218" t="s">
        <v>99</v>
      </c>
      <c r="CI4" s="1218" t="s">
        <v>99</v>
      </c>
      <c r="DK4" s="1218" t="s">
        <v>99</v>
      </c>
      <c r="DU4" s="1218" t="s">
        <v>99</v>
      </c>
      <c r="EC4" s="1218" t="s">
        <v>99</v>
      </c>
      <c r="EV4" s="1218" t="s">
        <v>99</v>
      </c>
      <c r="FO4" s="1218" t="s">
        <v>99</v>
      </c>
      <c r="FZ4" s="1218" t="s">
        <v>99</v>
      </c>
      <c r="HA4" s="1218" t="s">
        <v>99</v>
      </c>
      <c r="HV4" s="1218" t="s">
        <v>99</v>
      </c>
      <c r="IC4" s="1218" t="s">
        <v>99</v>
      </c>
      <c r="IR4" s="1218" t="s">
        <v>99</v>
      </c>
      <c r="JD4" s="1218" t="s">
        <v>99</v>
      </c>
      <c r="JT4" s="1218" t="s">
        <v>100</v>
      </c>
      <c r="TB4" s="1218" t="s">
        <v>983</v>
      </c>
    </row>
    <row r="6" spans="1:777" s="1221" customFormat="1" ht="30" customHeight="1">
      <c r="A6" s="1226" t="s">
        <v>815</v>
      </c>
      <c r="B6" s="1227" t="s">
        <v>986</v>
      </c>
      <c r="C6" s="1227" t="s">
        <v>987</v>
      </c>
      <c r="D6" s="1227" t="s">
        <v>988</v>
      </c>
      <c r="E6" s="1227" t="s">
        <v>817</v>
      </c>
      <c r="F6" s="1227" t="s">
        <v>989</v>
      </c>
      <c r="G6" s="1227" t="s">
        <v>990</v>
      </c>
      <c r="H6" s="1227" t="s">
        <v>991</v>
      </c>
      <c r="I6" s="1227" t="s">
        <v>992</v>
      </c>
      <c r="J6" s="1227" t="s">
        <v>993</v>
      </c>
      <c r="K6" s="1227" t="s">
        <v>994</v>
      </c>
      <c r="L6" s="1227" t="s">
        <v>995</v>
      </c>
      <c r="M6" s="1227" t="s">
        <v>996</v>
      </c>
      <c r="N6" s="1227" t="s">
        <v>997</v>
      </c>
      <c r="O6" s="1227" t="s">
        <v>998</v>
      </c>
      <c r="P6" s="1227" t="s">
        <v>999</v>
      </c>
      <c r="Q6" s="1227" t="s">
        <v>1000</v>
      </c>
      <c r="R6" s="1227" t="s">
        <v>1001</v>
      </c>
      <c r="S6" s="1227" t="s">
        <v>1002</v>
      </c>
      <c r="T6" s="1227" t="s">
        <v>1003</v>
      </c>
      <c r="U6" s="1227" t="s">
        <v>1004</v>
      </c>
      <c r="V6" s="1227" t="s">
        <v>1005</v>
      </c>
      <c r="W6" s="1227" t="s">
        <v>1006</v>
      </c>
      <c r="X6" s="1227" t="s">
        <v>1007</v>
      </c>
      <c r="Y6" s="1227" t="s">
        <v>1008</v>
      </c>
      <c r="Z6" s="1227" t="s">
        <v>1009</v>
      </c>
      <c r="AA6" s="1227" t="s">
        <v>1010</v>
      </c>
      <c r="AB6" s="1227" t="s">
        <v>1011</v>
      </c>
      <c r="AC6" s="1227" t="s">
        <v>1012</v>
      </c>
      <c r="AD6" s="1227" t="s">
        <v>1013</v>
      </c>
      <c r="AE6" s="1227" t="s">
        <v>1014</v>
      </c>
      <c r="AF6" s="1227" t="s">
        <v>1015</v>
      </c>
      <c r="AG6" s="1227" t="s">
        <v>1016</v>
      </c>
      <c r="AH6" s="1227" t="s">
        <v>1017</v>
      </c>
      <c r="AI6" s="1227" t="s">
        <v>1018</v>
      </c>
      <c r="AJ6" s="1227" t="s">
        <v>1019</v>
      </c>
      <c r="AK6" s="1227" t="s">
        <v>1020</v>
      </c>
      <c r="AL6" s="1227" t="s">
        <v>1021</v>
      </c>
      <c r="AM6" s="1227" t="s">
        <v>1022</v>
      </c>
      <c r="AN6" s="1227" t="s">
        <v>1023</v>
      </c>
      <c r="AO6" s="1227" t="s">
        <v>1024</v>
      </c>
      <c r="AP6" s="1227" t="s">
        <v>1025</v>
      </c>
      <c r="AQ6" s="1227" t="s">
        <v>1026</v>
      </c>
      <c r="AR6" s="1227" t="s">
        <v>1027</v>
      </c>
      <c r="AS6" s="1227" t="s">
        <v>1028</v>
      </c>
      <c r="AT6" s="1227" t="s">
        <v>1029</v>
      </c>
      <c r="AU6" s="1227" t="s">
        <v>1030</v>
      </c>
      <c r="AV6" s="1227" t="s">
        <v>1031</v>
      </c>
      <c r="AW6" s="1227" t="s">
        <v>1032</v>
      </c>
      <c r="AX6" s="1227" t="s">
        <v>1033</v>
      </c>
      <c r="AY6" s="1227" t="s">
        <v>1034</v>
      </c>
      <c r="AZ6" s="1227" t="s">
        <v>1035</v>
      </c>
      <c r="BA6" s="1227" t="s">
        <v>1036</v>
      </c>
      <c r="BB6" s="1227" t="s">
        <v>1037</v>
      </c>
      <c r="BC6" s="1227" t="s">
        <v>1038</v>
      </c>
      <c r="BD6" s="1227" t="s">
        <v>1039</v>
      </c>
      <c r="BE6" s="1228" t="s">
        <v>682</v>
      </c>
      <c r="BF6" s="1228" t="s">
        <v>683</v>
      </c>
      <c r="BG6" s="1228" t="s">
        <v>670</v>
      </c>
      <c r="BH6" s="1228" t="s">
        <v>669</v>
      </c>
      <c r="BI6" s="1228" t="s">
        <v>681</v>
      </c>
      <c r="BJ6" s="1228" t="s">
        <v>49</v>
      </c>
      <c r="BK6" s="1228" t="s">
        <v>47</v>
      </c>
      <c r="BL6" s="1228" t="s">
        <v>48</v>
      </c>
      <c r="BM6" s="1228" t="s">
        <v>272</v>
      </c>
      <c r="BN6" s="1228" t="s">
        <v>91</v>
      </c>
    </row>
    <row r="7" spans="1:777">
      <c r="A7">
        <f>IF(入力シート!AV3="",入力シート!I3,入力シート!AV3)</f>
        <v>0</v>
      </c>
      <c r="B7" t="str">
        <f>IF(入力シート!AV4="",IF(入力シート!I4="","",入力シート!I4),入力シート!AV4)</f>
        <v/>
      </c>
      <c r="C7" t="str">
        <f>IF(入力シート!AV6="",IF(入力シート!I6="","",入力シート!I6),入力シート!AV6)</f>
        <v/>
      </c>
      <c r="D7" t="str">
        <f>入力シート!BF16</f>
        <v/>
      </c>
      <c r="E7" s="1225">
        <f>入力シート!BF17</f>
        <v>0</v>
      </c>
      <c r="F7" t="str">
        <f>入力シート!AZ24</f>
        <v>-</v>
      </c>
      <c r="G7" t="e">
        <f>入力シート!AZ40</f>
        <v>#DIV/0!</v>
      </c>
      <c r="H7">
        <f>入力シート!AZ55</f>
        <v>5</v>
      </c>
      <c r="I7">
        <f>入力シート!AZ72</f>
        <v>10</v>
      </c>
      <c r="J7">
        <f>入力シート!AZ90</f>
        <v>10</v>
      </c>
      <c r="K7">
        <f>入力シート!AZ124</f>
        <v>5</v>
      </c>
      <c r="L7">
        <f>入力シート!AZ138</f>
        <v>5</v>
      </c>
      <c r="M7">
        <f>入力シート!AZ152</f>
        <v>5</v>
      </c>
      <c r="N7">
        <f>入力シート!AZ178</f>
        <v>5</v>
      </c>
      <c r="O7">
        <f>入力シート!AZ202</f>
        <v>5</v>
      </c>
      <c r="P7">
        <f>入力シート!AZ217</f>
        <v>5</v>
      </c>
      <c r="Q7">
        <f>入力シート!AZ247</f>
        <v>5</v>
      </c>
      <c r="R7" t="str">
        <f>入力シート!AZ271</f>
        <v>-</v>
      </c>
      <c r="S7">
        <f>入力シート!AZ283</f>
        <v>5</v>
      </c>
      <c r="T7">
        <f>入力シート!AZ304</f>
        <v>5</v>
      </c>
      <c r="U7">
        <f>入力シート!AZ322</f>
        <v>10</v>
      </c>
      <c r="V7" t="e">
        <f>入力シート!AZ339</f>
        <v>#VALUE!</v>
      </c>
      <c r="W7" t="str">
        <f>入力シート!BA24</f>
        <v>-</v>
      </c>
      <c r="X7" t="e">
        <f>入力シート!BA40</f>
        <v>#DIV/0!</v>
      </c>
      <c r="Y7" t="str">
        <f>入力シート!BA55</f>
        <v>-</v>
      </c>
      <c r="Z7" t="str">
        <f>入力シート!BA72</f>
        <v>-</v>
      </c>
      <c r="AA7">
        <f>入力シート!BA90</f>
        <v>10</v>
      </c>
      <c r="AB7">
        <f>入力シート!BA124</f>
        <v>5</v>
      </c>
      <c r="AC7">
        <f>入力シート!BA138</f>
        <v>5</v>
      </c>
      <c r="AD7">
        <f>入力シート!BA152</f>
        <v>5</v>
      </c>
      <c r="AE7">
        <f>入力シート!BA178</f>
        <v>5</v>
      </c>
      <c r="AF7">
        <f>入力シート!BA202</f>
        <v>5</v>
      </c>
      <c r="AG7">
        <f>入力シート!BA217</f>
        <v>5</v>
      </c>
      <c r="AH7">
        <f>入力シート!BA247</f>
        <v>5</v>
      </c>
      <c r="AI7" t="str">
        <f>入力シート!BA271</f>
        <v>-</v>
      </c>
      <c r="AJ7">
        <f>入力シート!BA283</f>
        <v>5</v>
      </c>
      <c r="AK7">
        <f>入力シート!BA304</f>
        <v>5</v>
      </c>
      <c r="AL7">
        <f>入力シート!BA322</f>
        <v>10</v>
      </c>
      <c r="AM7" t="e">
        <f>入力シート!BA339</f>
        <v>#VALUE!</v>
      </c>
      <c r="AN7">
        <f>入力シート!BC24</f>
        <v>0</v>
      </c>
      <c r="AO7">
        <f>入力シート!BC40</f>
        <v>0</v>
      </c>
      <c r="AP7">
        <f>入力シート!BC55</f>
        <v>0</v>
      </c>
      <c r="AQ7">
        <f>入力シート!BC72</f>
        <v>0</v>
      </c>
      <c r="AR7">
        <f>入力シート!BC90</f>
        <v>0</v>
      </c>
      <c r="AS7">
        <f>入力シート!BC124</f>
        <v>0</v>
      </c>
      <c r="AT7">
        <f>入力シート!BC138</f>
        <v>0</v>
      </c>
      <c r="AU7">
        <f>入力シート!BC152</f>
        <v>0</v>
      </c>
      <c r="AV7">
        <f>入力シート!BC178</f>
        <v>0</v>
      </c>
      <c r="AW7">
        <f>入力シート!BC202</f>
        <v>0</v>
      </c>
      <c r="AX7">
        <f>入力シート!BC217</f>
        <v>0</v>
      </c>
      <c r="AY7">
        <f>入力シート!BC247</f>
        <v>0</v>
      </c>
      <c r="AZ7">
        <f>入力シート!BC271</f>
        <v>0</v>
      </c>
      <c r="BA7">
        <f>入力シート!BC283</f>
        <v>0</v>
      </c>
      <c r="BB7">
        <f>入力シート!BC304</f>
        <v>0</v>
      </c>
      <c r="BC7">
        <f>入力シート!BC322</f>
        <v>0</v>
      </c>
      <c r="BD7" t="e">
        <f>入力シート!BB339</f>
        <v>#VALUE!</v>
      </c>
      <c r="BE7">
        <f>入力シート!AV13</f>
        <v>0</v>
      </c>
      <c r="BF7">
        <f>入力シート!AV14</f>
        <v>0</v>
      </c>
      <c r="BG7">
        <f>入力シート!AV15</f>
        <v>0</v>
      </c>
      <c r="BH7">
        <f>入力シート!AV16</f>
        <v>0</v>
      </c>
      <c r="BI7">
        <f>入力シート!AV17</f>
        <v>0</v>
      </c>
      <c r="BJ7" t="str">
        <f>入力シート!BF13</f>
        <v/>
      </c>
      <c r="BK7" t="str">
        <f>入力シート!BF14</f>
        <v/>
      </c>
      <c r="BL7" t="str">
        <f>入力シート!BF15</f>
        <v/>
      </c>
      <c r="BM7" t="str">
        <f>入力シート!BF16</f>
        <v/>
      </c>
      <c r="BN7">
        <f>入力シート!BF17</f>
        <v>0</v>
      </c>
    </row>
  </sheetData>
  <phoneticPr fontId="7"/>
  <conditionalFormatting sqref="DG1">
    <cfRule type="expression" dxfId="1027" priority="22" stopIfTrue="1">
      <formula>$K$90="☑"</formula>
    </cfRule>
    <cfRule type="expression" dxfId="1026" priority="23">
      <formula>$L$118="☑"</formula>
    </cfRule>
    <cfRule type="expression" dxfId="1025" priority="24">
      <formula>$K$116="☑"</formula>
    </cfRule>
  </conditionalFormatting>
  <conditionalFormatting sqref="FF1">
    <cfRule type="expression" dxfId="1024" priority="21" stopIfTrue="1">
      <formula>$K$178="☑"</formula>
    </cfRule>
  </conditionalFormatting>
  <conditionalFormatting sqref="MD1">
    <cfRule type="expression" dxfId="1023" priority="14" stopIfTrue="1">
      <formula>$K$90="☑"</formula>
    </cfRule>
    <cfRule type="expression" dxfId="1022" priority="15">
      <formula>$L$118="☑"</formula>
    </cfRule>
    <cfRule type="expression" dxfId="1021" priority="16">
      <formula>$K$116="☑"</formula>
    </cfRule>
  </conditionalFormatting>
  <conditionalFormatting sqref="OG1">
    <cfRule type="expression" dxfId="1020" priority="13" stopIfTrue="1">
      <formula>$K$178="☑"</formula>
    </cfRule>
  </conditionalFormatting>
  <conditionalFormatting sqref="VP1">
    <cfRule type="expression" dxfId="1019" priority="2" stopIfTrue="1">
      <formula>$K$90="☑"</formula>
    </cfRule>
    <cfRule type="expression" dxfId="1018" priority="3">
      <formula>$L$118="☑"</formula>
    </cfRule>
    <cfRule type="expression" dxfId="1017" priority="4">
      <formula>$K$116="☑"</formula>
    </cfRule>
  </conditionalFormatting>
  <conditionalFormatting sqref="XW1">
    <cfRule type="expression" dxfId="1016" priority="1" stopIfTrue="1">
      <formula>$K$178="☑"</formula>
    </cfRule>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B421A4-28A9-4193-B784-C423D7022ED8}">
  <dimension ref="A1:J11"/>
  <sheetViews>
    <sheetView showGridLines="0" workbookViewId="0">
      <selection activeCell="F11" sqref="F11"/>
    </sheetView>
  </sheetViews>
  <sheetFormatPr defaultColWidth="9" defaultRowHeight="15.75"/>
  <cols>
    <col min="1" max="1" width="13.125" style="1" customWidth="1"/>
    <col min="2" max="7" width="13.5" style="1" customWidth="1"/>
    <col min="8" max="16384" width="9" style="1"/>
  </cols>
  <sheetData>
    <row r="1" spans="1:10" ht="29.25" customHeight="1">
      <c r="A1" s="1" t="s">
        <v>306</v>
      </c>
    </row>
    <row r="2" spans="1:10" ht="33" customHeight="1">
      <c r="A2" s="5"/>
      <c r="B2" s="2306" t="s">
        <v>308</v>
      </c>
      <c r="C2" s="2307"/>
      <c r="D2" s="2308"/>
      <c r="E2" s="2306" t="s">
        <v>85</v>
      </c>
      <c r="F2" s="2307"/>
      <c r="G2" s="2308"/>
      <c r="H2" s="2306" t="s">
        <v>307</v>
      </c>
      <c r="I2" s="2307"/>
      <c r="J2" s="2308"/>
    </row>
    <row r="3" spans="1:10" ht="37.5" customHeight="1">
      <c r="A3" s="3"/>
      <c r="B3" s="4" t="s">
        <v>87</v>
      </c>
      <c r="C3" s="4" t="s">
        <v>88</v>
      </c>
      <c r="D3" s="4" t="s">
        <v>84</v>
      </c>
      <c r="E3" s="4" t="s">
        <v>87</v>
      </c>
      <c r="F3" s="4" t="s">
        <v>88</v>
      </c>
      <c r="G3" s="4" t="s">
        <v>84</v>
      </c>
      <c r="H3" s="4" t="s">
        <v>87</v>
      </c>
      <c r="I3" s="4" t="s">
        <v>89</v>
      </c>
      <c r="J3" s="4" t="s">
        <v>86</v>
      </c>
    </row>
    <row r="4" spans="1:10" ht="27" customHeight="1">
      <c r="A4" s="3">
        <v>2023</v>
      </c>
      <c r="B4" s="2"/>
      <c r="C4" s="2"/>
      <c r="D4" s="2"/>
      <c r="E4" s="2"/>
      <c r="F4" s="2"/>
      <c r="G4" s="2"/>
      <c r="H4" s="2"/>
      <c r="I4" s="2"/>
      <c r="J4" s="2"/>
    </row>
    <row r="5" spans="1:10" ht="27" customHeight="1">
      <c r="A5" s="3">
        <v>2024</v>
      </c>
      <c r="B5" s="2"/>
      <c r="C5" s="2"/>
      <c r="D5" s="2"/>
      <c r="E5" s="2"/>
      <c r="F5" s="2"/>
      <c r="G5" s="2"/>
      <c r="H5" s="2"/>
      <c r="I5" s="2"/>
      <c r="J5" s="2"/>
    </row>
    <row r="6" spans="1:10" ht="27" customHeight="1">
      <c r="A6" s="3">
        <v>2025</v>
      </c>
      <c r="B6" s="2"/>
      <c r="C6" s="2"/>
      <c r="D6" s="2"/>
      <c r="E6" s="2"/>
      <c r="F6" s="2"/>
      <c r="G6" s="2"/>
      <c r="H6" s="2"/>
      <c r="I6" s="2"/>
      <c r="J6" s="2"/>
    </row>
    <row r="7" spans="1:10" ht="27" customHeight="1">
      <c r="A7" s="3">
        <v>2026</v>
      </c>
      <c r="B7" s="2"/>
      <c r="C7" s="2"/>
      <c r="D7" s="2"/>
      <c r="E7" s="2"/>
      <c r="F7" s="2"/>
      <c r="G7" s="2"/>
      <c r="H7" s="2"/>
      <c r="I7" s="2"/>
      <c r="J7" s="2"/>
    </row>
    <row r="8" spans="1:10" ht="27" customHeight="1">
      <c r="A8" s="3">
        <v>2027</v>
      </c>
      <c r="B8" s="2"/>
      <c r="C8" s="2"/>
      <c r="D8" s="2"/>
      <c r="E8" s="2"/>
      <c r="F8" s="2"/>
      <c r="G8" s="2"/>
      <c r="H8" s="2"/>
      <c r="I8" s="2"/>
      <c r="J8" s="2"/>
    </row>
    <row r="9" spans="1:10" ht="27" customHeight="1">
      <c r="A9" s="3">
        <v>2028</v>
      </c>
      <c r="B9" s="2"/>
      <c r="C9" s="2"/>
      <c r="D9" s="2"/>
      <c r="E9" s="2"/>
      <c r="F9" s="2"/>
      <c r="G9" s="2"/>
      <c r="H9" s="2"/>
      <c r="I9" s="2"/>
      <c r="J9" s="2"/>
    </row>
    <row r="10" spans="1:10" ht="27" customHeight="1">
      <c r="A10" s="3">
        <v>2029</v>
      </c>
      <c r="B10" s="2"/>
      <c r="C10" s="2"/>
      <c r="D10" s="2"/>
      <c r="E10" s="2"/>
      <c r="F10" s="2"/>
      <c r="G10" s="2"/>
      <c r="H10" s="2"/>
      <c r="I10" s="2"/>
      <c r="J10" s="2"/>
    </row>
    <row r="11" spans="1:10" ht="27" customHeight="1">
      <c r="A11" s="3">
        <v>2030</v>
      </c>
      <c r="B11" s="2"/>
      <c r="C11" s="2"/>
      <c r="D11" s="2"/>
      <c r="E11" s="2"/>
      <c r="F11" s="2"/>
      <c r="G11" s="2"/>
      <c r="H11" s="2"/>
      <c r="I11" s="2"/>
      <c r="J11" s="2"/>
    </row>
  </sheetData>
  <mergeCells count="3">
    <mergeCell ref="E2:G2"/>
    <mergeCell ref="H2:J2"/>
    <mergeCell ref="B2:D2"/>
  </mergeCells>
  <phoneticPr fontId="7"/>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2DC649-DF14-49CF-A499-2C4CDDC54F53}">
  <dimension ref="A1:C99"/>
  <sheetViews>
    <sheetView topLeftCell="A85" workbookViewId="0">
      <selection activeCell="D5" sqref="D1:AF1048576"/>
    </sheetView>
  </sheetViews>
  <sheetFormatPr defaultColWidth="9" defaultRowHeight="18.75"/>
  <cols>
    <col min="1" max="1" width="9" style="13"/>
    <col min="2" max="2" width="31.75" style="14" bestFit="1" customWidth="1"/>
    <col min="3" max="3" width="40.25" style="9" bestFit="1" customWidth="1"/>
    <col min="4" max="16384" width="9" style="9"/>
  </cols>
  <sheetData>
    <row r="1" spans="1:3">
      <c r="A1" s="6" t="s">
        <v>108</v>
      </c>
      <c r="B1" s="7" t="s">
        <v>109</v>
      </c>
      <c r="C1" s="8" t="s">
        <v>110</v>
      </c>
    </row>
    <row r="2" spans="1:3">
      <c r="A2" s="2309" t="s">
        <v>111</v>
      </c>
      <c r="B2" s="2312" t="s">
        <v>112</v>
      </c>
      <c r="C2" s="10" t="s">
        <v>113</v>
      </c>
    </row>
    <row r="3" spans="1:3">
      <c r="A3" s="2310"/>
      <c r="B3" s="2313"/>
      <c r="C3" s="10" t="s">
        <v>114</v>
      </c>
    </row>
    <row r="4" spans="1:3">
      <c r="A4" s="2310"/>
      <c r="B4" s="2313"/>
      <c r="C4" s="10" t="s">
        <v>115</v>
      </c>
    </row>
    <row r="5" spans="1:3">
      <c r="A5" s="2311"/>
      <c r="B5" s="2314"/>
      <c r="C5" s="10" t="s">
        <v>116</v>
      </c>
    </row>
    <row r="6" spans="1:3">
      <c r="A6" s="11" t="s">
        <v>117</v>
      </c>
      <c r="B6" s="12" t="s">
        <v>118</v>
      </c>
      <c r="C6" s="10" t="s">
        <v>119</v>
      </c>
    </row>
    <row r="7" spans="1:3">
      <c r="A7" s="2309" t="s">
        <v>120</v>
      </c>
      <c r="B7" s="2312" t="s">
        <v>121</v>
      </c>
      <c r="C7" s="10" t="s">
        <v>122</v>
      </c>
    </row>
    <row r="8" spans="1:3">
      <c r="A8" s="2310"/>
      <c r="B8" s="2313"/>
      <c r="C8" s="10" t="s">
        <v>123</v>
      </c>
    </row>
    <row r="9" spans="1:3">
      <c r="A9" s="2311"/>
      <c r="B9" s="2314"/>
      <c r="C9" s="10" t="s">
        <v>124</v>
      </c>
    </row>
    <row r="10" spans="1:3">
      <c r="A10" s="2309" t="s">
        <v>125</v>
      </c>
      <c r="B10" s="2312" t="s">
        <v>126</v>
      </c>
      <c r="C10" s="10" t="s">
        <v>127</v>
      </c>
    </row>
    <row r="11" spans="1:3">
      <c r="A11" s="2311"/>
      <c r="B11" s="2314"/>
      <c r="C11" s="10" t="s">
        <v>128</v>
      </c>
    </row>
    <row r="12" spans="1:3">
      <c r="A12" s="11" t="s">
        <v>129</v>
      </c>
      <c r="B12" s="12" t="s">
        <v>130</v>
      </c>
      <c r="C12" s="10" t="s">
        <v>131</v>
      </c>
    </row>
    <row r="13" spans="1:3">
      <c r="A13" s="2309" t="s">
        <v>132</v>
      </c>
      <c r="B13" s="2312" t="s">
        <v>133</v>
      </c>
      <c r="C13" s="10" t="s">
        <v>134</v>
      </c>
    </row>
    <row r="14" spans="1:3">
      <c r="A14" s="2311"/>
      <c r="B14" s="2314"/>
      <c r="C14" s="10" t="s">
        <v>135</v>
      </c>
    </row>
    <row r="15" spans="1:3">
      <c r="A15" s="11" t="s">
        <v>136</v>
      </c>
      <c r="B15" s="12" t="s">
        <v>137</v>
      </c>
      <c r="C15" s="10" t="s">
        <v>138</v>
      </c>
    </row>
    <row r="16" spans="1:3">
      <c r="A16" s="11" t="s">
        <v>139</v>
      </c>
      <c r="B16" s="12" t="s">
        <v>140</v>
      </c>
      <c r="C16" s="10" t="s">
        <v>141</v>
      </c>
    </row>
    <row r="17" spans="1:3">
      <c r="A17" s="2309" t="s">
        <v>142</v>
      </c>
      <c r="B17" s="2312" t="s">
        <v>143</v>
      </c>
      <c r="C17" s="10" t="s">
        <v>144</v>
      </c>
    </row>
    <row r="18" spans="1:3">
      <c r="A18" s="2310"/>
      <c r="B18" s="2313"/>
      <c r="C18" s="10" t="s">
        <v>145</v>
      </c>
    </row>
    <row r="19" spans="1:3">
      <c r="A19" s="2310"/>
      <c r="B19" s="2313"/>
      <c r="C19" s="10" t="s">
        <v>146</v>
      </c>
    </row>
    <row r="20" spans="1:3">
      <c r="A20" s="2310"/>
      <c r="B20" s="2313"/>
      <c r="C20" s="10" t="s">
        <v>147</v>
      </c>
    </row>
    <row r="21" spans="1:3">
      <c r="A21" s="2310"/>
      <c r="B21" s="2313"/>
      <c r="C21" s="10" t="s">
        <v>148</v>
      </c>
    </row>
    <row r="22" spans="1:3">
      <c r="A22" s="2309" t="s">
        <v>149</v>
      </c>
      <c r="B22" s="2312" t="s">
        <v>150</v>
      </c>
      <c r="C22" s="10" t="s">
        <v>151</v>
      </c>
    </row>
    <row r="23" spans="1:3">
      <c r="A23" s="2310"/>
      <c r="B23" s="2313"/>
      <c r="C23" s="10" t="s">
        <v>152</v>
      </c>
    </row>
    <row r="24" spans="1:3">
      <c r="A24" s="2311"/>
      <c r="B24" s="2314"/>
      <c r="C24" s="10" t="s">
        <v>153</v>
      </c>
    </row>
    <row r="25" spans="1:3">
      <c r="A25" s="2309" t="s">
        <v>154</v>
      </c>
      <c r="B25" s="2312" t="s">
        <v>155</v>
      </c>
      <c r="C25" s="10" t="s">
        <v>156</v>
      </c>
    </row>
    <row r="26" spans="1:3">
      <c r="A26" s="2310"/>
      <c r="B26" s="2313"/>
      <c r="C26" s="10" t="s">
        <v>157</v>
      </c>
    </row>
    <row r="27" spans="1:3">
      <c r="A27" s="2310"/>
      <c r="B27" s="2313"/>
      <c r="C27" s="10" t="s">
        <v>158</v>
      </c>
    </row>
    <row r="28" spans="1:3">
      <c r="A28" s="2310"/>
      <c r="B28" s="2313"/>
      <c r="C28" s="10" t="s">
        <v>159</v>
      </c>
    </row>
    <row r="29" spans="1:3">
      <c r="A29" s="2310"/>
      <c r="B29" s="2313"/>
      <c r="C29" s="10" t="s">
        <v>160</v>
      </c>
    </row>
    <row r="30" spans="1:3">
      <c r="A30" s="2310"/>
      <c r="B30" s="2313"/>
      <c r="C30" s="10" t="s">
        <v>161</v>
      </c>
    </row>
    <row r="31" spans="1:3">
      <c r="A31" s="2311"/>
      <c r="B31" s="2314"/>
      <c r="C31" s="10" t="s">
        <v>162</v>
      </c>
    </row>
    <row r="32" spans="1:3">
      <c r="A32" s="2309" t="s">
        <v>163</v>
      </c>
      <c r="B32" s="2312" t="s">
        <v>164</v>
      </c>
      <c r="C32" s="10" t="s">
        <v>165</v>
      </c>
    </row>
    <row r="33" spans="1:3">
      <c r="A33" s="2311"/>
      <c r="B33" s="2314"/>
      <c r="C33" s="10" t="s">
        <v>164</v>
      </c>
    </row>
    <row r="34" spans="1:3">
      <c r="A34" s="2309" t="s">
        <v>166</v>
      </c>
      <c r="B34" s="2312" t="s">
        <v>167</v>
      </c>
      <c r="C34" s="10" t="s">
        <v>168</v>
      </c>
    </row>
    <row r="35" spans="1:3">
      <c r="A35" s="2310"/>
      <c r="B35" s="2313"/>
      <c r="C35" s="10" t="s">
        <v>169</v>
      </c>
    </row>
    <row r="36" spans="1:3">
      <c r="A36" s="2310"/>
      <c r="B36" s="2313"/>
      <c r="C36" s="10" t="s">
        <v>170</v>
      </c>
    </row>
    <row r="37" spans="1:3">
      <c r="A37" s="2310"/>
      <c r="B37" s="2313"/>
      <c r="C37" s="10" t="s">
        <v>171</v>
      </c>
    </row>
    <row r="38" spans="1:3">
      <c r="A38" s="2310"/>
      <c r="B38" s="2313"/>
      <c r="C38" s="10" t="s">
        <v>172</v>
      </c>
    </row>
    <row r="39" spans="1:3">
      <c r="A39" s="2311"/>
      <c r="B39" s="2314"/>
      <c r="C39" s="10" t="s">
        <v>173</v>
      </c>
    </row>
    <row r="40" spans="1:3">
      <c r="A40" s="11" t="s">
        <v>174</v>
      </c>
      <c r="B40" s="12" t="s">
        <v>175</v>
      </c>
      <c r="C40" s="10" t="s">
        <v>176</v>
      </c>
    </row>
    <row r="41" spans="1:3">
      <c r="A41" s="2309" t="s">
        <v>177</v>
      </c>
      <c r="B41" s="2312" t="s">
        <v>178</v>
      </c>
      <c r="C41" s="10" t="s">
        <v>179</v>
      </c>
    </row>
    <row r="42" spans="1:3">
      <c r="A42" s="2310"/>
      <c r="B42" s="2313"/>
      <c r="C42" s="10" t="s">
        <v>180</v>
      </c>
    </row>
    <row r="43" spans="1:3">
      <c r="A43" s="2310"/>
      <c r="B43" s="2313"/>
      <c r="C43" s="10" t="s">
        <v>181</v>
      </c>
    </row>
    <row r="44" spans="1:3">
      <c r="A44" s="2310"/>
      <c r="B44" s="2313"/>
      <c r="C44" s="10" t="s">
        <v>182</v>
      </c>
    </row>
    <row r="45" spans="1:3">
      <c r="A45" s="2311"/>
      <c r="B45" s="2314"/>
      <c r="C45" s="10" t="s">
        <v>183</v>
      </c>
    </row>
    <row r="46" spans="1:3">
      <c r="A46" s="2309" t="s">
        <v>184</v>
      </c>
      <c r="B46" s="2312" t="s">
        <v>185</v>
      </c>
      <c r="C46" s="10" t="s">
        <v>186</v>
      </c>
    </row>
    <row r="47" spans="1:3">
      <c r="A47" s="2310"/>
      <c r="B47" s="2313"/>
      <c r="C47" s="10" t="s">
        <v>187</v>
      </c>
    </row>
    <row r="48" spans="1:3">
      <c r="A48" s="2310"/>
      <c r="B48" s="2313"/>
      <c r="C48" s="10" t="s">
        <v>188</v>
      </c>
    </row>
    <row r="49" spans="1:3">
      <c r="A49" s="2310"/>
      <c r="B49" s="2313"/>
      <c r="C49" s="10" t="s">
        <v>189</v>
      </c>
    </row>
    <row r="50" spans="1:3">
      <c r="A50" s="2310"/>
      <c r="B50" s="2313"/>
      <c r="C50" s="10" t="s">
        <v>190</v>
      </c>
    </row>
    <row r="51" spans="1:3">
      <c r="A51" s="2311"/>
      <c r="B51" s="2314"/>
      <c r="C51" s="10" t="s">
        <v>191</v>
      </c>
    </row>
    <row r="52" spans="1:3">
      <c r="A52" s="2309" t="s">
        <v>192</v>
      </c>
      <c r="B52" s="2312" t="s">
        <v>193</v>
      </c>
      <c r="C52" s="10" t="s">
        <v>194</v>
      </c>
    </row>
    <row r="53" spans="1:3">
      <c r="A53" s="2310"/>
      <c r="B53" s="2313"/>
      <c r="C53" s="10" t="s">
        <v>195</v>
      </c>
    </row>
    <row r="54" spans="1:3">
      <c r="A54" s="2311"/>
      <c r="B54" s="2314"/>
      <c r="C54" s="10" t="s">
        <v>196</v>
      </c>
    </row>
    <row r="55" spans="1:3">
      <c r="A55" s="2309" t="s">
        <v>197</v>
      </c>
      <c r="B55" s="2312" t="s">
        <v>198</v>
      </c>
      <c r="C55" s="10" t="s">
        <v>199</v>
      </c>
    </row>
    <row r="56" spans="1:3">
      <c r="A56" s="2310"/>
      <c r="B56" s="2313"/>
      <c r="C56" s="10" t="s">
        <v>200</v>
      </c>
    </row>
    <row r="57" spans="1:3">
      <c r="A57" s="2310"/>
      <c r="B57" s="2313"/>
      <c r="C57" s="10" t="s">
        <v>201</v>
      </c>
    </row>
    <row r="58" spans="1:3">
      <c r="A58" s="2310"/>
      <c r="B58" s="2313"/>
      <c r="C58" s="10" t="s">
        <v>202</v>
      </c>
    </row>
    <row r="59" spans="1:3">
      <c r="A59" s="2310"/>
      <c r="B59" s="2313"/>
      <c r="C59" s="10" t="s">
        <v>203</v>
      </c>
    </row>
    <row r="60" spans="1:3">
      <c r="A60" s="2310"/>
      <c r="B60" s="2313"/>
      <c r="C60" s="10" t="s">
        <v>204</v>
      </c>
    </row>
    <row r="61" spans="1:3">
      <c r="A61" s="2310"/>
      <c r="B61" s="2313"/>
      <c r="C61" s="10" t="s">
        <v>205</v>
      </c>
    </row>
    <row r="62" spans="1:3">
      <c r="A62" s="2311"/>
      <c r="B62" s="2314"/>
      <c r="C62" s="10" t="s">
        <v>206</v>
      </c>
    </row>
    <row r="63" spans="1:3">
      <c r="A63" s="2309" t="s">
        <v>207</v>
      </c>
      <c r="B63" s="2312" t="s">
        <v>208</v>
      </c>
      <c r="C63" s="10" t="s">
        <v>209</v>
      </c>
    </row>
    <row r="64" spans="1:3">
      <c r="A64" s="2310"/>
      <c r="B64" s="2313"/>
      <c r="C64" s="10" t="s">
        <v>210</v>
      </c>
    </row>
    <row r="65" spans="1:3">
      <c r="A65" s="2310"/>
      <c r="B65" s="2313"/>
      <c r="C65" s="10" t="s">
        <v>211</v>
      </c>
    </row>
    <row r="66" spans="1:3">
      <c r="A66" s="2310"/>
      <c r="B66" s="2313"/>
      <c r="C66" s="10" t="s">
        <v>212</v>
      </c>
    </row>
    <row r="67" spans="1:3">
      <c r="A67" s="2311"/>
      <c r="B67" s="2314"/>
      <c r="C67" s="10" t="s">
        <v>213</v>
      </c>
    </row>
    <row r="68" spans="1:3">
      <c r="A68" s="2309" t="s">
        <v>214</v>
      </c>
      <c r="B68" s="2312" t="s">
        <v>215</v>
      </c>
      <c r="C68" s="10" t="s">
        <v>216</v>
      </c>
    </row>
    <row r="69" spans="1:3">
      <c r="A69" s="2310"/>
      <c r="B69" s="2313"/>
      <c r="C69" s="10" t="s">
        <v>217</v>
      </c>
    </row>
    <row r="70" spans="1:3">
      <c r="A70" s="2310"/>
      <c r="B70" s="2313"/>
      <c r="C70" s="10" t="s">
        <v>218</v>
      </c>
    </row>
    <row r="71" spans="1:3">
      <c r="A71" s="2311"/>
      <c r="B71" s="2314"/>
      <c r="C71" s="10" t="s">
        <v>219</v>
      </c>
    </row>
    <row r="72" spans="1:3">
      <c r="A72" s="2309" t="s">
        <v>220</v>
      </c>
      <c r="B72" s="2312" t="s">
        <v>221</v>
      </c>
      <c r="C72" s="10" t="s">
        <v>222</v>
      </c>
    </row>
    <row r="73" spans="1:3">
      <c r="A73" s="2310"/>
      <c r="B73" s="2313"/>
      <c r="C73" s="10" t="s">
        <v>223</v>
      </c>
    </row>
    <row r="74" spans="1:3">
      <c r="A74" s="2311"/>
      <c r="B74" s="2314"/>
      <c r="C74" s="10" t="s">
        <v>224</v>
      </c>
    </row>
    <row r="75" spans="1:3">
      <c r="A75" s="2309" t="s">
        <v>225</v>
      </c>
      <c r="B75" s="2312" t="s">
        <v>226</v>
      </c>
      <c r="C75" s="10" t="s">
        <v>227</v>
      </c>
    </row>
    <row r="76" spans="1:3">
      <c r="A76" s="2310"/>
      <c r="B76" s="2313"/>
      <c r="C76" s="10" t="s">
        <v>228</v>
      </c>
    </row>
    <row r="77" spans="1:3">
      <c r="A77" s="2311"/>
      <c r="B77" s="2314"/>
      <c r="C77" s="10" t="s">
        <v>229</v>
      </c>
    </row>
    <row r="78" spans="1:3">
      <c r="A78" s="2309" t="s">
        <v>230</v>
      </c>
      <c r="B78" s="2312" t="s">
        <v>231</v>
      </c>
      <c r="C78" s="10" t="s">
        <v>232</v>
      </c>
    </row>
    <row r="79" spans="1:3">
      <c r="A79" s="2311"/>
      <c r="B79" s="2314"/>
      <c r="C79" s="10" t="s">
        <v>233</v>
      </c>
    </row>
    <row r="80" spans="1:3">
      <c r="A80" s="2309" t="s">
        <v>234</v>
      </c>
      <c r="B80" s="2312" t="s">
        <v>235</v>
      </c>
      <c r="C80" s="10" t="s">
        <v>236</v>
      </c>
    </row>
    <row r="81" spans="1:3">
      <c r="A81" s="2311"/>
      <c r="B81" s="2314"/>
      <c r="C81" s="10" t="s">
        <v>237</v>
      </c>
    </row>
    <row r="82" spans="1:3">
      <c r="A82" s="2309" t="s">
        <v>238</v>
      </c>
      <c r="B82" s="2312" t="s">
        <v>239</v>
      </c>
      <c r="C82" s="10" t="s">
        <v>240</v>
      </c>
    </row>
    <row r="83" spans="1:3">
      <c r="A83" s="2310"/>
      <c r="B83" s="2313"/>
      <c r="C83" s="10" t="s">
        <v>241</v>
      </c>
    </row>
    <row r="84" spans="1:3">
      <c r="A84" s="2311"/>
      <c r="B84" s="2314"/>
      <c r="C84" s="10" t="s">
        <v>242</v>
      </c>
    </row>
    <row r="85" spans="1:3">
      <c r="A85" s="11" t="s">
        <v>243</v>
      </c>
      <c r="B85" s="12" t="s">
        <v>244</v>
      </c>
      <c r="C85" s="10" t="s">
        <v>245</v>
      </c>
    </row>
    <row r="86" spans="1:3">
      <c r="A86" s="2309" t="s">
        <v>246</v>
      </c>
      <c r="B86" s="2312" t="s">
        <v>247</v>
      </c>
      <c r="C86" s="10" t="s">
        <v>248</v>
      </c>
    </row>
    <row r="87" spans="1:3">
      <c r="A87" s="2310"/>
      <c r="B87" s="2313"/>
      <c r="C87" s="10" t="s">
        <v>249</v>
      </c>
    </row>
    <row r="88" spans="1:3">
      <c r="A88" s="2310"/>
      <c r="B88" s="2313"/>
      <c r="C88" s="10" t="s">
        <v>250</v>
      </c>
    </row>
    <row r="89" spans="1:3">
      <c r="A89" s="2311"/>
      <c r="B89" s="2314"/>
      <c r="C89" s="10" t="s">
        <v>251</v>
      </c>
    </row>
    <row r="90" spans="1:3">
      <c r="A90" s="2309" t="s">
        <v>252</v>
      </c>
      <c r="B90" s="2312" t="s">
        <v>253</v>
      </c>
      <c r="C90" s="10" t="s">
        <v>254</v>
      </c>
    </row>
    <row r="91" spans="1:3">
      <c r="A91" s="2310"/>
      <c r="B91" s="2313"/>
      <c r="C91" s="10" t="s">
        <v>255</v>
      </c>
    </row>
    <row r="92" spans="1:3">
      <c r="A92" s="2310"/>
      <c r="B92" s="2313"/>
      <c r="C92" s="10" t="s">
        <v>256</v>
      </c>
    </row>
    <row r="93" spans="1:3">
      <c r="A93" s="2310"/>
      <c r="B93" s="2313"/>
      <c r="C93" s="10" t="s">
        <v>257</v>
      </c>
    </row>
    <row r="94" spans="1:3">
      <c r="A94" s="2310"/>
      <c r="B94" s="2313"/>
      <c r="C94" s="10" t="s">
        <v>258</v>
      </c>
    </row>
    <row r="95" spans="1:3">
      <c r="A95" s="2310"/>
      <c r="B95" s="2313"/>
      <c r="C95" s="10" t="s">
        <v>259</v>
      </c>
    </row>
    <row r="96" spans="1:3">
      <c r="A96" s="2310"/>
      <c r="B96" s="2313"/>
      <c r="C96" s="10" t="s">
        <v>253</v>
      </c>
    </row>
    <row r="97" spans="1:3">
      <c r="A97" s="2311"/>
      <c r="B97" s="2314"/>
      <c r="C97" s="10" t="s">
        <v>260</v>
      </c>
    </row>
    <row r="98" spans="1:3">
      <c r="A98" s="2309" t="s">
        <v>261</v>
      </c>
      <c r="B98" s="2312" t="s">
        <v>262</v>
      </c>
      <c r="C98" s="10" t="s">
        <v>263</v>
      </c>
    </row>
    <row r="99" spans="1:3">
      <c r="A99" s="2311"/>
      <c r="B99" s="2314"/>
      <c r="C99" s="10" t="s">
        <v>264</v>
      </c>
    </row>
  </sheetData>
  <mergeCells count="46">
    <mergeCell ref="A90:A97"/>
    <mergeCell ref="B90:B97"/>
    <mergeCell ref="A98:A99"/>
    <mergeCell ref="B98:B99"/>
    <mergeCell ref="A80:A81"/>
    <mergeCell ref="B80:B81"/>
    <mergeCell ref="A82:A84"/>
    <mergeCell ref="B82:B84"/>
    <mergeCell ref="A86:A89"/>
    <mergeCell ref="B86:B89"/>
    <mergeCell ref="A72:A74"/>
    <mergeCell ref="B72:B74"/>
    <mergeCell ref="A75:A77"/>
    <mergeCell ref="B75:B77"/>
    <mergeCell ref="A78:A79"/>
    <mergeCell ref="B78:B79"/>
    <mergeCell ref="A55:A62"/>
    <mergeCell ref="B55:B62"/>
    <mergeCell ref="A63:A67"/>
    <mergeCell ref="B63:B67"/>
    <mergeCell ref="A68:A71"/>
    <mergeCell ref="B68:B71"/>
    <mergeCell ref="A41:A45"/>
    <mergeCell ref="B41:B45"/>
    <mergeCell ref="A46:A51"/>
    <mergeCell ref="B46:B51"/>
    <mergeCell ref="A52:A54"/>
    <mergeCell ref="B52:B54"/>
    <mergeCell ref="A25:A31"/>
    <mergeCell ref="B25:B31"/>
    <mergeCell ref="A32:A33"/>
    <mergeCell ref="B32:B33"/>
    <mergeCell ref="A34:A39"/>
    <mergeCell ref="B34:B39"/>
    <mergeCell ref="A13:A14"/>
    <mergeCell ref="B13:B14"/>
    <mergeCell ref="A17:A21"/>
    <mergeCell ref="B17:B21"/>
    <mergeCell ref="A22:A24"/>
    <mergeCell ref="B22:B24"/>
    <mergeCell ref="A2:A5"/>
    <mergeCell ref="B2:B5"/>
    <mergeCell ref="A7:A9"/>
    <mergeCell ref="B7:B9"/>
    <mergeCell ref="A10:A11"/>
    <mergeCell ref="B10:B11"/>
  </mergeCells>
  <phoneticPr fontId="7"/>
  <printOptions horizontalCentered="1"/>
  <pageMargins left="0.70866141732283472" right="0.70866141732283472" top="0.74803149606299213" bottom="0.74803149606299213" header="0.31496062992125984" footer="0.31496062992125984"/>
  <pageSetup paperSize="9" orientation="portrait" r:id="rId1"/>
  <rowBreaks count="1" manualBreakCount="1">
    <brk id="54"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入力シート</vt:lpstr>
      <vt:lpstr>リンク図用</vt:lpstr>
      <vt:lpstr>入力説明</vt:lpstr>
      <vt:lpstr>採点基準</vt:lpstr>
      <vt:lpstr>WG・部会用実施結果レポート </vt:lpstr>
      <vt:lpstr>データ</vt:lpstr>
      <vt:lpstr>健診・保健指導数値</vt:lpstr>
      <vt:lpstr>業態分類表</vt:lpstr>
      <vt:lpstr>'WG・部会用実施結果レポート '!Print_Area</vt:lpstr>
      <vt:lpstr>健診・保健指導数値!Print_Area</vt:lpstr>
      <vt:lpstr>採点基準!Print_Area</vt:lpstr>
      <vt:lpstr>入力シート!Print_Area</vt:lpstr>
      <vt:lpstr>入力説明!Print_Area</vt:lpstr>
      <vt:lpstr>業態分類表!Print_Titles</vt:lpstr>
      <vt:lpstr>採点基準!Print_Titles</vt:lpstr>
      <vt:lpstr>入力シート!Print_Titles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TYO-05</dc:creator>
  <cp:lastModifiedBy>05 TYO</cp:lastModifiedBy>
  <cp:lastPrinted>2025-07-09T06:04:02Z</cp:lastPrinted>
  <dcterms:created xsi:type="dcterms:W3CDTF">2015-06-05T18:17:20Z</dcterms:created>
  <dcterms:modified xsi:type="dcterms:W3CDTF">2025-07-28T00:35:27Z</dcterms:modified>
</cp:coreProperties>
</file>